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9ee6eb4672512954/Documents/GitHub/satoshimacro/assets/downloads/"/>
    </mc:Choice>
  </mc:AlternateContent>
  <xr:revisionPtr revIDLastSave="18" documentId="11_AB554A97A2D9B0049D211CE475D034011433D6E5" xr6:coauthVersionLast="47" xr6:coauthVersionMax="47" xr10:uidLastSave="{D1BFE01C-2154-4743-834D-0C05CBE13893}"/>
  <bookViews>
    <workbookView xWindow="21645" yWindow="300" windowWidth="35055" windowHeight="20580" xr2:uid="{00000000-000D-0000-FFFF-FFFF00000000}"/>
  </bookViews>
  <sheets>
    <sheet name="How to use" sheetId="1" r:id="rId1"/>
    <sheet name="Journal" sheetId="2" r:id="rId2"/>
    <sheet name="Stats" sheetId="3" r:id="rId3"/>
    <sheet name="Settings" sheetId="4" r:id="rId4"/>
  </sheets>
  <definedNames>
    <definedName name="EquityCurve">OFFSET(Journal!$V$6,0,0,MAX(1,COUNT(Journal!$V$6:$V$255)),1)</definedName>
    <definedName name="SetupNames">OFFSET(Stats!$F$6,0,0,MAX(1,COUNTIF(Stats!$F$6:$F$15,"?*")),1)</definedName>
    <definedName name="SetupTotalR">OFFSET(Stats!$J$6,0,0,MAX(1,COUNTIF(Stats!$F$6:$F$15,"?*")),1)</definedName>
    <definedName name="TradeNumbers">OFFSET(Journal!$A$6,0,0,MAX(1,COUNT(Journal!$V$6:$V$255)),1)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0" i="3" l="1"/>
  <c r="F39" i="3"/>
  <c r="B39" i="3"/>
  <c r="F38" i="3"/>
  <c r="B38" i="3"/>
  <c r="B37" i="3"/>
  <c r="B36" i="3"/>
  <c r="F35" i="3"/>
  <c r="B35" i="3"/>
  <c r="F34" i="3"/>
  <c r="B34" i="3"/>
  <c r="F33" i="3"/>
  <c r="B33" i="3"/>
  <c r="F32" i="3"/>
  <c r="B32" i="3"/>
  <c r="B31" i="3"/>
  <c r="B30" i="3"/>
  <c r="F29" i="3"/>
  <c r="J29" i="3" s="1"/>
  <c r="B29" i="3"/>
  <c r="F28" i="3"/>
  <c r="H28" i="3" s="1"/>
  <c r="F27" i="3"/>
  <c r="J27" i="3" s="1"/>
  <c r="F26" i="3"/>
  <c r="J26" i="3" s="1"/>
  <c r="F25" i="3"/>
  <c r="J25" i="3" s="1"/>
  <c r="F24" i="3"/>
  <c r="J24" i="3" s="1"/>
  <c r="F23" i="3"/>
  <c r="C23" i="3"/>
  <c r="F22" i="3"/>
  <c r="H22" i="3" s="1"/>
  <c r="F21" i="3"/>
  <c r="F20" i="3"/>
  <c r="J20" i="3" s="1"/>
  <c r="F19" i="3"/>
  <c r="F18" i="3"/>
  <c r="C18" i="3"/>
  <c r="C17" i="3"/>
  <c r="C16" i="3"/>
  <c r="F15" i="3"/>
  <c r="F14" i="3"/>
  <c r="J14" i="3" s="1"/>
  <c r="C14" i="3"/>
  <c r="F13" i="3"/>
  <c r="J13" i="3" s="1"/>
  <c r="F12" i="3"/>
  <c r="J12" i="3" s="1"/>
  <c r="C12" i="3"/>
  <c r="F11" i="3"/>
  <c r="F10" i="3"/>
  <c r="F9" i="3"/>
  <c r="J9" i="3" s="1"/>
  <c r="F8" i="3"/>
  <c r="F7" i="3"/>
  <c r="F6" i="3"/>
  <c r="Z255" i="2"/>
  <c r="V255" i="2"/>
  <c r="X255" i="2" s="1"/>
  <c r="U255" i="2"/>
  <c r="S255" i="2"/>
  <c r="T255" i="2" s="1"/>
  <c r="Y255" i="2" s="1"/>
  <c r="R255" i="2"/>
  <c r="A255" i="2"/>
  <c r="Z254" i="2"/>
  <c r="V254" i="2"/>
  <c r="X254" i="2" s="1"/>
  <c r="U254" i="2"/>
  <c r="S254" i="2"/>
  <c r="T254" i="2" s="1"/>
  <c r="Y254" i="2" s="1"/>
  <c r="R254" i="2"/>
  <c r="A254" i="2"/>
  <c r="Z253" i="2"/>
  <c r="V253" i="2"/>
  <c r="W253" i="2" s="1"/>
  <c r="U253" i="2"/>
  <c r="S253" i="2"/>
  <c r="T253" i="2" s="1"/>
  <c r="Y253" i="2" s="1"/>
  <c r="R253" i="2"/>
  <c r="A253" i="2"/>
  <c r="Z252" i="2"/>
  <c r="V252" i="2"/>
  <c r="U252" i="2"/>
  <c r="S252" i="2"/>
  <c r="T252" i="2" s="1"/>
  <c r="Y252" i="2" s="1"/>
  <c r="R252" i="2"/>
  <c r="A252" i="2"/>
  <c r="Z251" i="2"/>
  <c r="V251" i="2"/>
  <c r="X251" i="2" s="1"/>
  <c r="U251" i="2"/>
  <c r="S251" i="2"/>
  <c r="T251" i="2" s="1"/>
  <c r="Y251" i="2" s="1"/>
  <c r="R251" i="2"/>
  <c r="A251" i="2"/>
  <c r="Z250" i="2"/>
  <c r="V250" i="2"/>
  <c r="X250" i="2" s="1"/>
  <c r="U250" i="2"/>
  <c r="S250" i="2"/>
  <c r="T250" i="2" s="1"/>
  <c r="Y250" i="2" s="1"/>
  <c r="R250" i="2"/>
  <c r="A250" i="2"/>
  <c r="Z249" i="2"/>
  <c r="V249" i="2"/>
  <c r="X249" i="2" s="1"/>
  <c r="U249" i="2"/>
  <c r="S249" i="2"/>
  <c r="T249" i="2" s="1"/>
  <c r="Y249" i="2" s="1"/>
  <c r="R249" i="2"/>
  <c r="A249" i="2"/>
  <c r="Z248" i="2"/>
  <c r="V248" i="2"/>
  <c r="W248" i="2" s="1"/>
  <c r="U248" i="2"/>
  <c r="S248" i="2"/>
  <c r="T248" i="2" s="1"/>
  <c r="Y248" i="2" s="1"/>
  <c r="R248" i="2"/>
  <c r="A248" i="2"/>
  <c r="Z247" i="2"/>
  <c r="V247" i="2"/>
  <c r="X247" i="2" s="1"/>
  <c r="U247" i="2"/>
  <c r="S247" i="2"/>
  <c r="T247" i="2" s="1"/>
  <c r="Y247" i="2" s="1"/>
  <c r="R247" i="2"/>
  <c r="A247" i="2"/>
  <c r="Z246" i="2"/>
  <c r="V246" i="2"/>
  <c r="X246" i="2" s="1"/>
  <c r="U246" i="2"/>
  <c r="S246" i="2"/>
  <c r="T246" i="2" s="1"/>
  <c r="Y246" i="2" s="1"/>
  <c r="R246" i="2"/>
  <c r="A246" i="2"/>
  <c r="Z245" i="2"/>
  <c r="V245" i="2"/>
  <c r="W245" i="2" s="1"/>
  <c r="U245" i="2"/>
  <c r="S245" i="2"/>
  <c r="T245" i="2" s="1"/>
  <c r="Y245" i="2" s="1"/>
  <c r="R245" i="2"/>
  <c r="A245" i="2"/>
  <c r="Z244" i="2"/>
  <c r="V244" i="2"/>
  <c r="U244" i="2"/>
  <c r="S244" i="2"/>
  <c r="T244" i="2" s="1"/>
  <c r="Y244" i="2" s="1"/>
  <c r="R244" i="2"/>
  <c r="A244" i="2"/>
  <c r="Z243" i="2"/>
  <c r="V243" i="2"/>
  <c r="X243" i="2" s="1"/>
  <c r="U243" i="2"/>
  <c r="S243" i="2"/>
  <c r="T243" i="2" s="1"/>
  <c r="Y243" i="2" s="1"/>
  <c r="R243" i="2"/>
  <c r="A243" i="2"/>
  <c r="Z242" i="2"/>
  <c r="V242" i="2"/>
  <c r="X242" i="2" s="1"/>
  <c r="U242" i="2"/>
  <c r="S242" i="2"/>
  <c r="T242" i="2" s="1"/>
  <c r="Y242" i="2" s="1"/>
  <c r="R242" i="2"/>
  <c r="A242" i="2"/>
  <c r="Z241" i="2"/>
  <c r="V241" i="2"/>
  <c r="X241" i="2" s="1"/>
  <c r="U241" i="2"/>
  <c r="S241" i="2"/>
  <c r="T241" i="2" s="1"/>
  <c r="Y241" i="2" s="1"/>
  <c r="R241" i="2"/>
  <c r="A241" i="2"/>
  <c r="Z240" i="2"/>
  <c r="V240" i="2"/>
  <c r="X240" i="2" s="1"/>
  <c r="U240" i="2"/>
  <c r="S240" i="2"/>
  <c r="T240" i="2" s="1"/>
  <c r="Y240" i="2" s="1"/>
  <c r="R240" i="2"/>
  <c r="A240" i="2"/>
  <c r="Z239" i="2"/>
  <c r="V239" i="2"/>
  <c r="X239" i="2" s="1"/>
  <c r="U239" i="2"/>
  <c r="S239" i="2"/>
  <c r="T239" i="2" s="1"/>
  <c r="Y239" i="2" s="1"/>
  <c r="R239" i="2"/>
  <c r="A239" i="2"/>
  <c r="Z238" i="2"/>
  <c r="V238" i="2"/>
  <c r="X238" i="2" s="1"/>
  <c r="U238" i="2"/>
  <c r="S238" i="2"/>
  <c r="T238" i="2" s="1"/>
  <c r="Y238" i="2" s="1"/>
  <c r="R238" i="2"/>
  <c r="A238" i="2"/>
  <c r="Z237" i="2"/>
  <c r="V237" i="2"/>
  <c r="W237" i="2" s="1"/>
  <c r="U237" i="2"/>
  <c r="S237" i="2"/>
  <c r="T237" i="2" s="1"/>
  <c r="Y237" i="2" s="1"/>
  <c r="R237" i="2"/>
  <c r="A237" i="2"/>
  <c r="Z236" i="2"/>
  <c r="V236" i="2"/>
  <c r="U236" i="2"/>
  <c r="S236" i="2"/>
  <c r="T236" i="2" s="1"/>
  <c r="Y236" i="2" s="1"/>
  <c r="R236" i="2"/>
  <c r="A236" i="2"/>
  <c r="Z235" i="2"/>
  <c r="V235" i="2"/>
  <c r="X235" i="2" s="1"/>
  <c r="U235" i="2"/>
  <c r="S235" i="2"/>
  <c r="T235" i="2" s="1"/>
  <c r="Y235" i="2" s="1"/>
  <c r="R235" i="2"/>
  <c r="A235" i="2"/>
  <c r="Z234" i="2"/>
  <c r="V234" i="2"/>
  <c r="X234" i="2" s="1"/>
  <c r="U234" i="2"/>
  <c r="S234" i="2"/>
  <c r="T234" i="2" s="1"/>
  <c r="Y234" i="2" s="1"/>
  <c r="R234" i="2"/>
  <c r="A234" i="2"/>
  <c r="Z233" i="2"/>
  <c r="V233" i="2"/>
  <c r="X233" i="2" s="1"/>
  <c r="U233" i="2"/>
  <c r="S233" i="2"/>
  <c r="T233" i="2" s="1"/>
  <c r="Y233" i="2" s="1"/>
  <c r="R233" i="2"/>
  <c r="A233" i="2"/>
  <c r="Z232" i="2"/>
  <c r="V232" i="2"/>
  <c r="X232" i="2" s="1"/>
  <c r="U232" i="2"/>
  <c r="S232" i="2"/>
  <c r="T232" i="2" s="1"/>
  <c r="Y232" i="2" s="1"/>
  <c r="R232" i="2"/>
  <c r="A232" i="2"/>
  <c r="Z231" i="2"/>
  <c r="V231" i="2"/>
  <c r="W231" i="2" s="1"/>
  <c r="U231" i="2"/>
  <c r="S231" i="2"/>
  <c r="T231" i="2" s="1"/>
  <c r="Y231" i="2" s="1"/>
  <c r="R231" i="2"/>
  <c r="A231" i="2"/>
  <c r="Z230" i="2"/>
  <c r="V230" i="2"/>
  <c r="X230" i="2" s="1"/>
  <c r="U230" i="2"/>
  <c r="S230" i="2"/>
  <c r="T230" i="2" s="1"/>
  <c r="Y230" i="2" s="1"/>
  <c r="R230" i="2"/>
  <c r="A230" i="2"/>
  <c r="Z229" i="2"/>
  <c r="V229" i="2"/>
  <c r="W229" i="2" s="1"/>
  <c r="U229" i="2"/>
  <c r="S229" i="2"/>
  <c r="T229" i="2" s="1"/>
  <c r="Y229" i="2" s="1"/>
  <c r="R229" i="2"/>
  <c r="A229" i="2"/>
  <c r="Z228" i="2"/>
  <c r="V228" i="2"/>
  <c r="U228" i="2"/>
  <c r="S228" i="2"/>
  <c r="T228" i="2" s="1"/>
  <c r="Y228" i="2" s="1"/>
  <c r="R228" i="2"/>
  <c r="A228" i="2"/>
  <c r="Z227" i="2"/>
  <c r="V227" i="2"/>
  <c r="X227" i="2" s="1"/>
  <c r="U227" i="2"/>
  <c r="S227" i="2"/>
  <c r="T227" i="2" s="1"/>
  <c r="Y227" i="2" s="1"/>
  <c r="R227" i="2"/>
  <c r="A227" i="2"/>
  <c r="Z226" i="2"/>
  <c r="V226" i="2"/>
  <c r="X226" i="2" s="1"/>
  <c r="U226" i="2"/>
  <c r="S226" i="2"/>
  <c r="T226" i="2" s="1"/>
  <c r="Y226" i="2" s="1"/>
  <c r="R226" i="2"/>
  <c r="A226" i="2"/>
  <c r="Z225" i="2"/>
  <c r="V225" i="2"/>
  <c r="X225" i="2" s="1"/>
  <c r="U225" i="2"/>
  <c r="S225" i="2"/>
  <c r="T225" i="2" s="1"/>
  <c r="Y225" i="2" s="1"/>
  <c r="R225" i="2"/>
  <c r="A225" i="2"/>
  <c r="Z224" i="2"/>
  <c r="V224" i="2"/>
  <c r="X224" i="2" s="1"/>
  <c r="U224" i="2"/>
  <c r="S224" i="2"/>
  <c r="T224" i="2" s="1"/>
  <c r="Y224" i="2" s="1"/>
  <c r="R224" i="2"/>
  <c r="A224" i="2"/>
  <c r="Z223" i="2"/>
  <c r="V223" i="2"/>
  <c r="X223" i="2" s="1"/>
  <c r="U223" i="2"/>
  <c r="S223" i="2"/>
  <c r="T223" i="2" s="1"/>
  <c r="Y223" i="2" s="1"/>
  <c r="R223" i="2"/>
  <c r="A223" i="2"/>
  <c r="Z222" i="2"/>
  <c r="V222" i="2"/>
  <c r="X222" i="2" s="1"/>
  <c r="U222" i="2"/>
  <c r="S222" i="2"/>
  <c r="T222" i="2" s="1"/>
  <c r="Y222" i="2" s="1"/>
  <c r="R222" i="2"/>
  <c r="A222" i="2"/>
  <c r="Z221" i="2"/>
  <c r="V221" i="2"/>
  <c r="W221" i="2" s="1"/>
  <c r="U221" i="2"/>
  <c r="S221" i="2"/>
  <c r="T221" i="2" s="1"/>
  <c r="Y221" i="2" s="1"/>
  <c r="R221" i="2"/>
  <c r="A221" i="2"/>
  <c r="Z220" i="2"/>
  <c r="V220" i="2"/>
  <c r="U220" i="2"/>
  <c r="S220" i="2"/>
  <c r="T220" i="2" s="1"/>
  <c r="Y220" i="2" s="1"/>
  <c r="R220" i="2"/>
  <c r="A220" i="2"/>
  <c r="Z219" i="2"/>
  <c r="V219" i="2"/>
  <c r="W219" i="2" s="1"/>
  <c r="U219" i="2"/>
  <c r="S219" i="2"/>
  <c r="T219" i="2" s="1"/>
  <c r="Y219" i="2" s="1"/>
  <c r="R219" i="2"/>
  <c r="A219" i="2"/>
  <c r="Z218" i="2"/>
  <c r="V218" i="2"/>
  <c r="X218" i="2" s="1"/>
  <c r="U218" i="2"/>
  <c r="S218" i="2"/>
  <c r="T218" i="2" s="1"/>
  <c r="Y218" i="2" s="1"/>
  <c r="R218" i="2"/>
  <c r="A218" i="2"/>
  <c r="Z217" i="2"/>
  <c r="V217" i="2"/>
  <c r="X217" i="2" s="1"/>
  <c r="U217" i="2"/>
  <c r="S217" i="2"/>
  <c r="T217" i="2" s="1"/>
  <c r="Y217" i="2" s="1"/>
  <c r="R217" i="2"/>
  <c r="A217" i="2"/>
  <c r="Z216" i="2"/>
  <c r="V216" i="2"/>
  <c r="X216" i="2" s="1"/>
  <c r="U216" i="2"/>
  <c r="S216" i="2"/>
  <c r="T216" i="2" s="1"/>
  <c r="Y216" i="2" s="1"/>
  <c r="R216" i="2"/>
  <c r="A216" i="2"/>
  <c r="Z215" i="2"/>
  <c r="V215" i="2"/>
  <c r="X215" i="2" s="1"/>
  <c r="U215" i="2"/>
  <c r="S215" i="2"/>
  <c r="T215" i="2" s="1"/>
  <c r="Y215" i="2" s="1"/>
  <c r="R215" i="2"/>
  <c r="A215" i="2"/>
  <c r="Z214" i="2"/>
  <c r="V214" i="2"/>
  <c r="X214" i="2" s="1"/>
  <c r="U214" i="2"/>
  <c r="S214" i="2"/>
  <c r="T214" i="2" s="1"/>
  <c r="Y214" i="2" s="1"/>
  <c r="R214" i="2"/>
  <c r="A214" i="2"/>
  <c r="Z213" i="2"/>
  <c r="V213" i="2"/>
  <c r="W213" i="2" s="1"/>
  <c r="U213" i="2"/>
  <c r="S213" i="2"/>
  <c r="T213" i="2" s="1"/>
  <c r="Y213" i="2" s="1"/>
  <c r="R213" i="2"/>
  <c r="A213" i="2"/>
  <c r="Z212" i="2"/>
  <c r="V212" i="2"/>
  <c r="U212" i="2"/>
  <c r="S212" i="2"/>
  <c r="T212" i="2" s="1"/>
  <c r="Y212" i="2" s="1"/>
  <c r="R212" i="2"/>
  <c r="A212" i="2"/>
  <c r="Z211" i="2"/>
  <c r="V211" i="2"/>
  <c r="X211" i="2" s="1"/>
  <c r="U211" i="2"/>
  <c r="S211" i="2"/>
  <c r="T211" i="2" s="1"/>
  <c r="Y211" i="2" s="1"/>
  <c r="R211" i="2"/>
  <c r="A211" i="2"/>
  <c r="Z210" i="2"/>
  <c r="V210" i="2"/>
  <c r="X210" i="2" s="1"/>
  <c r="U210" i="2"/>
  <c r="S210" i="2"/>
  <c r="T210" i="2" s="1"/>
  <c r="Y210" i="2" s="1"/>
  <c r="R210" i="2"/>
  <c r="A210" i="2"/>
  <c r="Z209" i="2"/>
  <c r="V209" i="2"/>
  <c r="X209" i="2" s="1"/>
  <c r="U209" i="2"/>
  <c r="S209" i="2"/>
  <c r="T209" i="2" s="1"/>
  <c r="Y209" i="2" s="1"/>
  <c r="R209" i="2"/>
  <c r="A209" i="2"/>
  <c r="Z208" i="2"/>
  <c r="V208" i="2"/>
  <c r="X208" i="2" s="1"/>
  <c r="U208" i="2"/>
  <c r="S208" i="2"/>
  <c r="T208" i="2" s="1"/>
  <c r="Y208" i="2" s="1"/>
  <c r="R208" i="2"/>
  <c r="A208" i="2"/>
  <c r="Z207" i="2"/>
  <c r="V207" i="2"/>
  <c r="X207" i="2" s="1"/>
  <c r="U207" i="2"/>
  <c r="S207" i="2"/>
  <c r="T207" i="2" s="1"/>
  <c r="Y207" i="2" s="1"/>
  <c r="R207" i="2"/>
  <c r="A207" i="2"/>
  <c r="Z206" i="2"/>
  <c r="V206" i="2"/>
  <c r="X206" i="2" s="1"/>
  <c r="U206" i="2"/>
  <c r="S206" i="2"/>
  <c r="T206" i="2" s="1"/>
  <c r="Y206" i="2" s="1"/>
  <c r="R206" i="2"/>
  <c r="A206" i="2"/>
  <c r="Z205" i="2"/>
  <c r="V205" i="2"/>
  <c r="W205" i="2" s="1"/>
  <c r="U205" i="2"/>
  <c r="S205" i="2"/>
  <c r="T205" i="2" s="1"/>
  <c r="Y205" i="2" s="1"/>
  <c r="R205" i="2"/>
  <c r="A205" i="2"/>
  <c r="Z204" i="2"/>
  <c r="V204" i="2"/>
  <c r="U204" i="2"/>
  <c r="S204" i="2"/>
  <c r="T204" i="2" s="1"/>
  <c r="Y204" i="2" s="1"/>
  <c r="R204" i="2"/>
  <c r="A204" i="2"/>
  <c r="Z203" i="2"/>
  <c r="V203" i="2"/>
  <c r="W203" i="2" s="1"/>
  <c r="U203" i="2"/>
  <c r="S203" i="2"/>
  <c r="T203" i="2" s="1"/>
  <c r="Y203" i="2" s="1"/>
  <c r="R203" i="2"/>
  <c r="A203" i="2"/>
  <c r="Z202" i="2"/>
  <c r="V202" i="2"/>
  <c r="X202" i="2" s="1"/>
  <c r="U202" i="2"/>
  <c r="S202" i="2"/>
  <c r="T202" i="2" s="1"/>
  <c r="Y202" i="2" s="1"/>
  <c r="R202" i="2"/>
  <c r="A202" i="2"/>
  <c r="Z201" i="2"/>
  <c r="V201" i="2"/>
  <c r="X201" i="2" s="1"/>
  <c r="U201" i="2"/>
  <c r="S201" i="2"/>
  <c r="T201" i="2" s="1"/>
  <c r="Y201" i="2" s="1"/>
  <c r="R201" i="2"/>
  <c r="A201" i="2"/>
  <c r="Z200" i="2"/>
  <c r="V200" i="2"/>
  <c r="X200" i="2" s="1"/>
  <c r="U200" i="2"/>
  <c r="S200" i="2"/>
  <c r="T200" i="2" s="1"/>
  <c r="Y200" i="2" s="1"/>
  <c r="R200" i="2"/>
  <c r="A200" i="2"/>
  <c r="Z199" i="2"/>
  <c r="V199" i="2"/>
  <c r="X199" i="2" s="1"/>
  <c r="U199" i="2"/>
  <c r="S199" i="2"/>
  <c r="T199" i="2" s="1"/>
  <c r="Y199" i="2" s="1"/>
  <c r="R199" i="2"/>
  <c r="A199" i="2"/>
  <c r="Z198" i="2"/>
  <c r="V198" i="2"/>
  <c r="X198" i="2" s="1"/>
  <c r="U198" i="2"/>
  <c r="S198" i="2"/>
  <c r="T198" i="2" s="1"/>
  <c r="Y198" i="2" s="1"/>
  <c r="R198" i="2"/>
  <c r="A198" i="2"/>
  <c r="Z197" i="2"/>
  <c r="V197" i="2"/>
  <c r="W197" i="2" s="1"/>
  <c r="U197" i="2"/>
  <c r="S197" i="2"/>
  <c r="T197" i="2" s="1"/>
  <c r="Y197" i="2" s="1"/>
  <c r="R197" i="2"/>
  <c r="A197" i="2"/>
  <c r="Z196" i="2"/>
  <c r="V196" i="2"/>
  <c r="U196" i="2"/>
  <c r="S196" i="2"/>
  <c r="T196" i="2" s="1"/>
  <c r="Y196" i="2" s="1"/>
  <c r="R196" i="2"/>
  <c r="A196" i="2"/>
  <c r="Z195" i="2"/>
  <c r="V195" i="2"/>
  <c r="W195" i="2" s="1"/>
  <c r="U195" i="2"/>
  <c r="S195" i="2"/>
  <c r="T195" i="2" s="1"/>
  <c r="Y195" i="2" s="1"/>
  <c r="R195" i="2"/>
  <c r="A195" i="2"/>
  <c r="Z194" i="2"/>
  <c r="V194" i="2"/>
  <c r="X194" i="2" s="1"/>
  <c r="U194" i="2"/>
  <c r="S194" i="2"/>
  <c r="T194" i="2" s="1"/>
  <c r="Y194" i="2" s="1"/>
  <c r="R194" i="2"/>
  <c r="A194" i="2"/>
  <c r="Z193" i="2"/>
  <c r="V193" i="2"/>
  <c r="X193" i="2" s="1"/>
  <c r="U193" i="2"/>
  <c r="S193" i="2"/>
  <c r="T193" i="2" s="1"/>
  <c r="Y193" i="2" s="1"/>
  <c r="R193" i="2"/>
  <c r="A193" i="2"/>
  <c r="Z192" i="2"/>
  <c r="V192" i="2"/>
  <c r="X192" i="2" s="1"/>
  <c r="U192" i="2"/>
  <c r="S192" i="2"/>
  <c r="T192" i="2" s="1"/>
  <c r="Y192" i="2" s="1"/>
  <c r="R192" i="2"/>
  <c r="A192" i="2"/>
  <c r="Z191" i="2"/>
  <c r="V191" i="2"/>
  <c r="X191" i="2" s="1"/>
  <c r="U191" i="2"/>
  <c r="T191" i="2"/>
  <c r="Y191" i="2" s="1"/>
  <c r="S191" i="2"/>
  <c r="R191" i="2"/>
  <c r="A191" i="2"/>
  <c r="Z190" i="2"/>
  <c r="V190" i="2"/>
  <c r="X190" i="2" s="1"/>
  <c r="U190" i="2"/>
  <c r="S190" i="2"/>
  <c r="T190" i="2" s="1"/>
  <c r="Y190" i="2" s="1"/>
  <c r="R190" i="2"/>
  <c r="A190" i="2"/>
  <c r="Z189" i="2"/>
  <c r="V189" i="2"/>
  <c r="W189" i="2" s="1"/>
  <c r="U189" i="2"/>
  <c r="S189" i="2"/>
  <c r="T189" i="2" s="1"/>
  <c r="Y189" i="2" s="1"/>
  <c r="R189" i="2"/>
  <c r="A189" i="2"/>
  <c r="Z188" i="2"/>
  <c r="V188" i="2"/>
  <c r="U188" i="2"/>
  <c r="S188" i="2"/>
  <c r="T188" i="2" s="1"/>
  <c r="Y188" i="2" s="1"/>
  <c r="R188" i="2"/>
  <c r="A188" i="2"/>
  <c r="Z187" i="2"/>
  <c r="V187" i="2"/>
  <c r="X187" i="2" s="1"/>
  <c r="U187" i="2"/>
  <c r="S187" i="2"/>
  <c r="T187" i="2" s="1"/>
  <c r="Y187" i="2" s="1"/>
  <c r="R187" i="2"/>
  <c r="A187" i="2"/>
  <c r="Z186" i="2"/>
  <c r="V186" i="2"/>
  <c r="X186" i="2" s="1"/>
  <c r="U186" i="2"/>
  <c r="S186" i="2"/>
  <c r="T186" i="2" s="1"/>
  <c r="Y186" i="2" s="1"/>
  <c r="R186" i="2"/>
  <c r="A186" i="2"/>
  <c r="Z185" i="2"/>
  <c r="V185" i="2"/>
  <c r="X185" i="2" s="1"/>
  <c r="U185" i="2"/>
  <c r="S185" i="2"/>
  <c r="T185" i="2" s="1"/>
  <c r="Y185" i="2" s="1"/>
  <c r="R185" i="2"/>
  <c r="A185" i="2"/>
  <c r="Z184" i="2"/>
  <c r="V184" i="2"/>
  <c r="X184" i="2" s="1"/>
  <c r="U184" i="2"/>
  <c r="S184" i="2"/>
  <c r="T184" i="2" s="1"/>
  <c r="Y184" i="2" s="1"/>
  <c r="R184" i="2"/>
  <c r="A184" i="2"/>
  <c r="Z183" i="2"/>
  <c r="V183" i="2"/>
  <c r="X183" i="2" s="1"/>
  <c r="U183" i="2"/>
  <c r="S183" i="2"/>
  <c r="T183" i="2" s="1"/>
  <c r="Y183" i="2" s="1"/>
  <c r="R183" i="2"/>
  <c r="A183" i="2"/>
  <c r="Z182" i="2"/>
  <c r="V182" i="2"/>
  <c r="X182" i="2" s="1"/>
  <c r="U182" i="2"/>
  <c r="S182" i="2"/>
  <c r="T182" i="2" s="1"/>
  <c r="Y182" i="2" s="1"/>
  <c r="R182" i="2"/>
  <c r="A182" i="2"/>
  <c r="Z181" i="2"/>
  <c r="V181" i="2"/>
  <c r="W181" i="2" s="1"/>
  <c r="U181" i="2"/>
  <c r="S181" i="2"/>
  <c r="T181" i="2" s="1"/>
  <c r="Y181" i="2" s="1"/>
  <c r="R181" i="2"/>
  <c r="A181" i="2"/>
  <c r="Z180" i="2"/>
  <c r="V180" i="2"/>
  <c r="U180" i="2"/>
  <c r="S180" i="2"/>
  <c r="T180" i="2" s="1"/>
  <c r="Y180" i="2" s="1"/>
  <c r="R180" i="2"/>
  <c r="A180" i="2"/>
  <c r="Z179" i="2"/>
  <c r="V179" i="2"/>
  <c r="X179" i="2" s="1"/>
  <c r="U179" i="2"/>
  <c r="S179" i="2"/>
  <c r="T179" i="2" s="1"/>
  <c r="Y179" i="2" s="1"/>
  <c r="R179" i="2"/>
  <c r="A179" i="2"/>
  <c r="Z178" i="2"/>
  <c r="V178" i="2"/>
  <c r="X178" i="2" s="1"/>
  <c r="U178" i="2"/>
  <c r="S178" i="2"/>
  <c r="T178" i="2" s="1"/>
  <c r="Y178" i="2" s="1"/>
  <c r="R178" i="2"/>
  <c r="A178" i="2"/>
  <c r="Z177" i="2"/>
  <c r="V177" i="2"/>
  <c r="X177" i="2" s="1"/>
  <c r="U177" i="2"/>
  <c r="T177" i="2"/>
  <c r="Y177" i="2" s="1"/>
  <c r="S177" i="2"/>
  <c r="R177" i="2"/>
  <c r="A177" i="2"/>
  <c r="Z176" i="2"/>
  <c r="V176" i="2"/>
  <c r="X176" i="2" s="1"/>
  <c r="U176" i="2"/>
  <c r="S176" i="2"/>
  <c r="T176" i="2" s="1"/>
  <c r="Y176" i="2" s="1"/>
  <c r="R176" i="2"/>
  <c r="A176" i="2"/>
  <c r="Z175" i="2"/>
  <c r="V175" i="2"/>
  <c r="W175" i="2" s="1"/>
  <c r="U175" i="2"/>
  <c r="S175" i="2"/>
  <c r="T175" i="2" s="1"/>
  <c r="Y175" i="2" s="1"/>
  <c r="R175" i="2"/>
  <c r="A175" i="2"/>
  <c r="Z174" i="2"/>
  <c r="V174" i="2"/>
  <c r="X174" i="2" s="1"/>
  <c r="U174" i="2"/>
  <c r="S174" i="2"/>
  <c r="T174" i="2" s="1"/>
  <c r="Y174" i="2" s="1"/>
  <c r="R174" i="2"/>
  <c r="A174" i="2"/>
  <c r="Z173" i="2"/>
  <c r="V173" i="2"/>
  <c r="W173" i="2" s="1"/>
  <c r="U173" i="2"/>
  <c r="S173" i="2"/>
  <c r="T173" i="2" s="1"/>
  <c r="Y173" i="2" s="1"/>
  <c r="R173" i="2"/>
  <c r="A173" i="2"/>
  <c r="Z172" i="2"/>
  <c r="V172" i="2"/>
  <c r="U172" i="2"/>
  <c r="S172" i="2"/>
  <c r="T172" i="2" s="1"/>
  <c r="Y172" i="2" s="1"/>
  <c r="R172" i="2"/>
  <c r="A172" i="2"/>
  <c r="Z171" i="2"/>
  <c r="V171" i="2"/>
  <c r="X171" i="2" s="1"/>
  <c r="U171" i="2"/>
  <c r="S171" i="2"/>
  <c r="T171" i="2" s="1"/>
  <c r="Y171" i="2" s="1"/>
  <c r="R171" i="2"/>
  <c r="A171" i="2"/>
  <c r="Z170" i="2"/>
  <c r="V170" i="2"/>
  <c r="W170" i="2" s="1"/>
  <c r="U170" i="2"/>
  <c r="S170" i="2"/>
  <c r="T170" i="2" s="1"/>
  <c r="Y170" i="2" s="1"/>
  <c r="R170" i="2"/>
  <c r="A170" i="2"/>
  <c r="Z169" i="2"/>
  <c r="V169" i="2"/>
  <c r="X169" i="2" s="1"/>
  <c r="U169" i="2"/>
  <c r="S169" i="2"/>
  <c r="T169" i="2" s="1"/>
  <c r="Y169" i="2" s="1"/>
  <c r="R169" i="2"/>
  <c r="A169" i="2"/>
  <c r="Z168" i="2"/>
  <c r="V168" i="2"/>
  <c r="X168" i="2" s="1"/>
  <c r="U168" i="2"/>
  <c r="S168" i="2"/>
  <c r="T168" i="2" s="1"/>
  <c r="Y168" i="2" s="1"/>
  <c r="R168" i="2"/>
  <c r="A168" i="2"/>
  <c r="Z167" i="2"/>
  <c r="V167" i="2"/>
  <c r="X167" i="2" s="1"/>
  <c r="U167" i="2"/>
  <c r="S167" i="2"/>
  <c r="T167" i="2" s="1"/>
  <c r="Y167" i="2" s="1"/>
  <c r="R167" i="2"/>
  <c r="A167" i="2"/>
  <c r="Z166" i="2"/>
  <c r="V166" i="2"/>
  <c r="X166" i="2" s="1"/>
  <c r="U166" i="2"/>
  <c r="S166" i="2"/>
  <c r="T166" i="2" s="1"/>
  <c r="Y166" i="2" s="1"/>
  <c r="R166" i="2"/>
  <c r="A166" i="2"/>
  <c r="Z165" i="2"/>
  <c r="V165" i="2"/>
  <c r="W165" i="2" s="1"/>
  <c r="U165" i="2"/>
  <c r="S165" i="2"/>
  <c r="T165" i="2" s="1"/>
  <c r="Y165" i="2" s="1"/>
  <c r="R165" i="2"/>
  <c r="A165" i="2"/>
  <c r="Z164" i="2"/>
  <c r="V164" i="2"/>
  <c r="U164" i="2"/>
  <c r="S164" i="2"/>
  <c r="T164" i="2" s="1"/>
  <c r="Y164" i="2" s="1"/>
  <c r="R164" i="2"/>
  <c r="A164" i="2"/>
  <c r="Z163" i="2"/>
  <c r="V163" i="2"/>
  <c r="X163" i="2" s="1"/>
  <c r="U163" i="2"/>
  <c r="S163" i="2"/>
  <c r="T163" i="2" s="1"/>
  <c r="Y163" i="2" s="1"/>
  <c r="R163" i="2"/>
  <c r="A163" i="2"/>
  <c r="Z162" i="2"/>
  <c r="V162" i="2"/>
  <c r="X162" i="2" s="1"/>
  <c r="U162" i="2"/>
  <c r="S162" i="2"/>
  <c r="T162" i="2" s="1"/>
  <c r="Y162" i="2" s="1"/>
  <c r="R162" i="2"/>
  <c r="A162" i="2"/>
  <c r="Z161" i="2"/>
  <c r="V161" i="2"/>
  <c r="X161" i="2" s="1"/>
  <c r="U161" i="2"/>
  <c r="S161" i="2"/>
  <c r="T161" i="2" s="1"/>
  <c r="Y161" i="2" s="1"/>
  <c r="R161" i="2"/>
  <c r="A161" i="2"/>
  <c r="Z160" i="2"/>
  <c r="V160" i="2"/>
  <c r="W160" i="2" s="1"/>
  <c r="U160" i="2"/>
  <c r="S160" i="2"/>
  <c r="T160" i="2" s="1"/>
  <c r="Y160" i="2" s="1"/>
  <c r="R160" i="2"/>
  <c r="A160" i="2"/>
  <c r="Z159" i="2"/>
  <c r="V159" i="2"/>
  <c r="X159" i="2" s="1"/>
  <c r="U159" i="2"/>
  <c r="S159" i="2"/>
  <c r="T159" i="2" s="1"/>
  <c r="Y159" i="2" s="1"/>
  <c r="R159" i="2"/>
  <c r="A159" i="2"/>
  <c r="Z158" i="2"/>
  <c r="V158" i="2"/>
  <c r="X158" i="2" s="1"/>
  <c r="U158" i="2"/>
  <c r="S158" i="2"/>
  <c r="T158" i="2" s="1"/>
  <c r="Y158" i="2" s="1"/>
  <c r="R158" i="2"/>
  <c r="A158" i="2"/>
  <c r="Z157" i="2"/>
  <c r="V157" i="2"/>
  <c r="W157" i="2" s="1"/>
  <c r="U157" i="2"/>
  <c r="S157" i="2"/>
  <c r="T157" i="2" s="1"/>
  <c r="Y157" i="2" s="1"/>
  <c r="R157" i="2"/>
  <c r="A157" i="2"/>
  <c r="Z156" i="2"/>
  <c r="V156" i="2"/>
  <c r="W156" i="2" s="1"/>
  <c r="U156" i="2"/>
  <c r="S156" i="2"/>
  <c r="T156" i="2" s="1"/>
  <c r="Y156" i="2" s="1"/>
  <c r="R156" i="2"/>
  <c r="A156" i="2"/>
  <c r="Z155" i="2"/>
  <c r="V155" i="2"/>
  <c r="X155" i="2" s="1"/>
  <c r="U155" i="2"/>
  <c r="S155" i="2"/>
  <c r="T155" i="2" s="1"/>
  <c r="Y155" i="2" s="1"/>
  <c r="R155" i="2"/>
  <c r="A155" i="2"/>
  <c r="Z154" i="2"/>
  <c r="V154" i="2"/>
  <c r="X154" i="2" s="1"/>
  <c r="U154" i="2"/>
  <c r="S154" i="2"/>
  <c r="T154" i="2" s="1"/>
  <c r="Y154" i="2" s="1"/>
  <c r="R154" i="2"/>
  <c r="A154" i="2"/>
  <c r="Z153" i="2"/>
  <c r="V153" i="2"/>
  <c r="X153" i="2" s="1"/>
  <c r="U153" i="2"/>
  <c r="S153" i="2"/>
  <c r="T153" i="2" s="1"/>
  <c r="Y153" i="2" s="1"/>
  <c r="R153" i="2"/>
  <c r="A153" i="2"/>
  <c r="Z152" i="2"/>
  <c r="V152" i="2"/>
  <c r="X152" i="2" s="1"/>
  <c r="U152" i="2"/>
  <c r="S152" i="2"/>
  <c r="T152" i="2" s="1"/>
  <c r="Y152" i="2" s="1"/>
  <c r="R152" i="2"/>
  <c r="A152" i="2"/>
  <c r="Z151" i="2"/>
  <c r="V151" i="2"/>
  <c r="X151" i="2" s="1"/>
  <c r="U151" i="2"/>
  <c r="S151" i="2"/>
  <c r="T151" i="2" s="1"/>
  <c r="Y151" i="2" s="1"/>
  <c r="R151" i="2"/>
  <c r="A151" i="2"/>
  <c r="Z150" i="2"/>
  <c r="V150" i="2"/>
  <c r="X150" i="2" s="1"/>
  <c r="U150" i="2"/>
  <c r="S150" i="2"/>
  <c r="T150" i="2" s="1"/>
  <c r="Y150" i="2" s="1"/>
  <c r="R150" i="2"/>
  <c r="A150" i="2"/>
  <c r="Z149" i="2"/>
  <c r="V149" i="2"/>
  <c r="W149" i="2" s="1"/>
  <c r="U149" i="2"/>
  <c r="T149" i="2"/>
  <c r="Y149" i="2" s="1"/>
  <c r="S149" i="2"/>
  <c r="R149" i="2"/>
  <c r="A149" i="2"/>
  <c r="Z148" i="2"/>
  <c r="V148" i="2"/>
  <c r="W148" i="2" s="1"/>
  <c r="U148" i="2"/>
  <c r="S148" i="2"/>
  <c r="T148" i="2" s="1"/>
  <c r="Y148" i="2" s="1"/>
  <c r="R148" i="2"/>
  <c r="A148" i="2"/>
  <c r="Z147" i="2"/>
  <c r="V147" i="2"/>
  <c r="X147" i="2" s="1"/>
  <c r="U147" i="2"/>
  <c r="S147" i="2"/>
  <c r="T147" i="2" s="1"/>
  <c r="Y147" i="2" s="1"/>
  <c r="R147" i="2"/>
  <c r="A147" i="2"/>
  <c r="Z146" i="2"/>
  <c r="V146" i="2"/>
  <c r="W146" i="2" s="1"/>
  <c r="U146" i="2"/>
  <c r="S146" i="2"/>
  <c r="T146" i="2" s="1"/>
  <c r="Y146" i="2" s="1"/>
  <c r="R146" i="2"/>
  <c r="A146" i="2"/>
  <c r="Z145" i="2"/>
  <c r="V145" i="2"/>
  <c r="X145" i="2" s="1"/>
  <c r="U145" i="2"/>
  <c r="S145" i="2"/>
  <c r="T145" i="2" s="1"/>
  <c r="Y145" i="2" s="1"/>
  <c r="R145" i="2"/>
  <c r="A145" i="2"/>
  <c r="Z144" i="2"/>
  <c r="V144" i="2"/>
  <c r="W144" i="2" s="1"/>
  <c r="U144" i="2"/>
  <c r="S144" i="2"/>
  <c r="T144" i="2" s="1"/>
  <c r="Y144" i="2" s="1"/>
  <c r="R144" i="2"/>
  <c r="A144" i="2"/>
  <c r="Z143" i="2"/>
  <c r="V143" i="2"/>
  <c r="X143" i="2" s="1"/>
  <c r="U143" i="2"/>
  <c r="S143" i="2"/>
  <c r="T143" i="2" s="1"/>
  <c r="Y143" i="2" s="1"/>
  <c r="R143" i="2"/>
  <c r="A143" i="2"/>
  <c r="Z142" i="2"/>
  <c r="V142" i="2"/>
  <c r="X142" i="2" s="1"/>
  <c r="U142" i="2"/>
  <c r="S142" i="2"/>
  <c r="T142" i="2" s="1"/>
  <c r="Y142" i="2" s="1"/>
  <c r="R142" i="2"/>
  <c r="A142" i="2"/>
  <c r="Z141" i="2"/>
  <c r="V141" i="2"/>
  <c r="W141" i="2" s="1"/>
  <c r="U141" i="2"/>
  <c r="S141" i="2"/>
  <c r="T141" i="2" s="1"/>
  <c r="Y141" i="2" s="1"/>
  <c r="R141" i="2"/>
  <c r="A141" i="2"/>
  <c r="Z140" i="2"/>
  <c r="V140" i="2"/>
  <c r="W140" i="2" s="1"/>
  <c r="U140" i="2"/>
  <c r="S140" i="2"/>
  <c r="T140" i="2" s="1"/>
  <c r="Y140" i="2" s="1"/>
  <c r="R140" i="2"/>
  <c r="A140" i="2"/>
  <c r="Z139" i="2"/>
  <c r="V139" i="2"/>
  <c r="X139" i="2" s="1"/>
  <c r="U139" i="2"/>
  <c r="S139" i="2"/>
  <c r="T139" i="2" s="1"/>
  <c r="Y139" i="2" s="1"/>
  <c r="R139" i="2"/>
  <c r="A139" i="2"/>
  <c r="Z138" i="2"/>
  <c r="V138" i="2"/>
  <c r="X138" i="2" s="1"/>
  <c r="U138" i="2"/>
  <c r="S138" i="2"/>
  <c r="T138" i="2" s="1"/>
  <c r="Y138" i="2" s="1"/>
  <c r="R138" i="2"/>
  <c r="A138" i="2"/>
  <c r="Z137" i="2"/>
  <c r="V137" i="2"/>
  <c r="X137" i="2" s="1"/>
  <c r="U137" i="2"/>
  <c r="T137" i="2"/>
  <c r="Y137" i="2" s="1"/>
  <c r="S137" i="2"/>
  <c r="R137" i="2"/>
  <c r="A137" i="2"/>
  <c r="Z136" i="2"/>
  <c r="V136" i="2"/>
  <c r="X136" i="2" s="1"/>
  <c r="U136" i="2"/>
  <c r="S136" i="2"/>
  <c r="T136" i="2" s="1"/>
  <c r="Y136" i="2" s="1"/>
  <c r="R136" i="2"/>
  <c r="A136" i="2"/>
  <c r="Z135" i="2"/>
  <c r="V135" i="2"/>
  <c r="W135" i="2" s="1"/>
  <c r="U135" i="2"/>
  <c r="S135" i="2"/>
  <c r="T135" i="2" s="1"/>
  <c r="Y135" i="2" s="1"/>
  <c r="R135" i="2"/>
  <c r="A135" i="2"/>
  <c r="Z134" i="2"/>
  <c r="V134" i="2"/>
  <c r="X134" i="2" s="1"/>
  <c r="U134" i="2"/>
  <c r="S134" i="2"/>
  <c r="T134" i="2" s="1"/>
  <c r="Y134" i="2" s="1"/>
  <c r="R134" i="2"/>
  <c r="A134" i="2"/>
  <c r="Z133" i="2"/>
  <c r="V133" i="2"/>
  <c r="W133" i="2" s="1"/>
  <c r="U133" i="2"/>
  <c r="S133" i="2"/>
  <c r="T133" i="2" s="1"/>
  <c r="Y133" i="2" s="1"/>
  <c r="R133" i="2"/>
  <c r="A133" i="2"/>
  <c r="Z132" i="2"/>
  <c r="V132" i="2"/>
  <c r="W132" i="2" s="1"/>
  <c r="U132" i="2"/>
  <c r="S132" i="2"/>
  <c r="T132" i="2" s="1"/>
  <c r="Y132" i="2" s="1"/>
  <c r="R132" i="2"/>
  <c r="A132" i="2"/>
  <c r="Z131" i="2"/>
  <c r="V131" i="2"/>
  <c r="W131" i="2" s="1"/>
  <c r="U131" i="2"/>
  <c r="S131" i="2"/>
  <c r="T131" i="2" s="1"/>
  <c r="Y131" i="2" s="1"/>
  <c r="R131" i="2"/>
  <c r="A131" i="2"/>
  <c r="Z130" i="2"/>
  <c r="V130" i="2"/>
  <c r="X130" i="2" s="1"/>
  <c r="U130" i="2"/>
  <c r="S130" i="2"/>
  <c r="T130" i="2" s="1"/>
  <c r="Y130" i="2" s="1"/>
  <c r="R130" i="2"/>
  <c r="A130" i="2"/>
  <c r="Z129" i="2"/>
  <c r="V129" i="2"/>
  <c r="X129" i="2" s="1"/>
  <c r="U129" i="2"/>
  <c r="S129" i="2"/>
  <c r="T129" i="2" s="1"/>
  <c r="Y129" i="2" s="1"/>
  <c r="R129" i="2"/>
  <c r="A129" i="2"/>
  <c r="Z128" i="2"/>
  <c r="V128" i="2"/>
  <c r="W128" i="2" s="1"/>
  <c r="U128" i="2"/>
  <c r="S128" i="2"/>
  <c r="T128" i="2" s="1"/>
  <c r="Y128" i="2" s="1"/>
  <c r="R128" i="2"/>
  <c r="A128" i="2"/>
  <c r="Z127" i="2"/>
  <c r="V127" i="2"/>
  <c r="X127" i="2" s="1"/>
  <c r="U127" i="2"/>
  <c r="S127" i="2"/>
  <c r="T127" i="2" s="1"/>
  <c r="Y127" i="2" s="1"/>
  <c r="R127" i="2"/>
  <c r="A127" i="2"/>
  <c r="Z126" i="2"/>
  <c r="V126" i="2"/>
  <c r="X126" i="2" s="1"/>
  <c r="U126" i="2"/>
  <c r="S126" i="2"/>
  <c r="T126" i="2" s="1"/>
  <c r="Y126" i="2" s="1"/>
  <c r="R126" i="2"/>
  <c r="A126" i="2"/>
  <c r="Z125" i="2"/>
  <c r="V125" i="2"/>
  <c r="W125" i="2" s="1"/>
  <c r="U125" i="2"/>
  <c r="S125" i="2"/>
  <c r="T125" i="2" s="1"/>
  <c r="Y125" i="2" s="1"/>
  <c r="R125" i="2"/>
  <c r="A125" i="2"/>
  <c r="Z124" i="2"/>
  <c r="V124" i="2"/>
  <c r="W124" i="2" s="1"/>
  <c r="U124" i="2"/>
  <c r="S124" i="2"/>
  <c r="T124" i="2" s="1"/>
  <c r="Y124" i="2" s="1"/>
  <c r="R124" i="2"/>
  <c r="A124" i="2"/>
  <c r="Z123" i="2"/>
  <c r="V123" i="2"/>
  <c r="X123" i="2" s="1"/>
  <c r="U123" i="2"/>
  <c r="S123" i="2"/>
  <c r="T123" i="2" s="1"/>
  <c r="Y123" i="2" s="1"/>
  <c r="R123" i="2"/>
  <c r="A123" i="2"/>
  <c r="Z122" i="2"/>
  <c r="V122" i="2"/>
  <c r="X122" i="2" s="1"/>
  <c r="U122" i="2"/>
  <c r="S122" i="2"/>
  <c r="T122" i="2" s="1"/>
  <c r="Y122" i="2" s="1"/>
  <c r="R122" i="2"/>
  <c r="A122" i="2"/>
  <c r="Z121" i="2"/>
  <c r="V121" i="2"/>
  <c r="X121" i="2" s="1"/>
  <c r="U121" i="2"/>
  <c r="S121" i="2"/>
  <c r="T121" i="2" s="1"/>
  <c r="Y121" i="2" s="1"/>
  <c r="R121" i="2"/>
  <c r="A121" i="2"/>
  <c r="Z120" i="2"/>
  <c r="V120" i="2"/>
  <c r="X120" i="2" s="1"/>
  <c r="U120" i="2"/>
  <c r="S120" i="2"/>
  <c r="T120" i="2" s="1"/>
  <c r="Y120" i="2" s="1"/>
  <c r="R120" i="2"/>
  <c r="A120" i="2"/>
  <c r="Z119" i="2"/>
  <c r="V119" i="2"/>
  <c r="X119" i="2" s="1"/>
  <c r="U119" i="2"/>
  <c r="S119" i="2"/>
  <c r="T119" i="2" s="1"/>
  <c r="Y119" i="2" s="1"/>
  <c r="R119" i="2"/>
  <c r="A119" i="2"/>
  <c r="Z118" i="2"/>
  <c r="V118" i="2"/>
  <c r="U118" i="2"/>
  <c r="S118" i="2"/>
  <c r="T118" i="2" s="1"/>
  <c r="Y118" i="2" s="1"/>
  <c r="R118" i="2"/>
  <c r="A118" i="2"/>
  <c r="Z117" i="2"/>
  <c r="V117" i="2"/>
  <c r="W117" i="2" s="1"/>
  <c r="U117" i="2"/>
  <c r="S117" i="2"/>
  <c r="T117" i="2" s="1"/>
  <c r="Y117" i="2" s="1"/>
  <c r="R117" i="2"/>
  <c r="A117" i="2"/>
  <c r="Z116" i="2"/>
  <c r="V116" i="2"/>
  <c r="W116" i="2" s="1"/>
  <c r="U116" i="2"/>
  <c r="S116" i="2"/>
  <c r="T116" i="2" s="1"/>
  <c r="Y116" i="2" s="1"/>
  <c r="R116" i="2"/>
  <c r="A116" i="2"/>
  <c r="Z115" i="2"/>
  <c r="V115" i="2"/>
  <c r="X115" i="2" s="1"/>
  <c r="U115" i="2"/>
  <c r="S115" i="2"/>
  <c r="T115" i="2" s="1"/>
  <c r="Y115" i="2" s="1"/>
  <c r="R115" i="2"/>
  <c r="A115" i="2"/>
  <c r="Z114" i="2"/>
  <c r="V114" i="2"/>
  <c r="W114" i="2" s="1"/>
  <c r="U114" i="2"/>
  <c r="S114" i="2"/>
  <c r="T114" i="2" s="1"/>
  <c r="Y114" i="2" s="1"/>
  <c r="R114" i="2"/>
  <c r="A114" i="2"/>
  <c r="Z113" i="2"/>
  <c r="V113" i="2"/>
  <c r="X113" i="2" s="1"/>
  <c r="U113" i="2"/>
  <c r="S113" i="2"/>
  <c r="T113" i="2" s="1"/>
  <c r="Y113" i="2" s="1"/>
  <c r="R113" i="2"/>
  <c r="A113" i="2"/>
  <c r="Z112" i="2"/>
  <c r="V112" i="2"/>
  <c r="W112" i="2" s="1"/>
  <c r="U112" i="2"/>
  <c r="S112" i="2"/>
  <c r="T112" i="2" s="1"/>
  <c r="Y112" i="2" s="1"/>
  <c r="R112" i="2"/>
  <c r="A112" i="2"/>
  <c r="Z111" i="2"/>
  <c r="V111" i="2"/>
  <c r="W111" i="2" s="1"/>
  <c r="U111" i="2"/>
  <c r="S111" i="2"/>
  <c r="T111" i="2" s="1"/>
  <c r="Y111" i="2" s="1"/>
  <c r="R111" i="2"/>
  <c r="A111" i="2"/>
  <c r="Z110" i="2"/>
  <c r="V110" i="2"/>
  <c r="U110" i="2"/>
  <c r="T110" i="2"/>
  <c r="Y110" i="2" s="1"/>
  <c r="S110" i="2"/>
  <c r="R110" i="2"/>
  <c r="A110" i="2"/>
  <c r="Z109" i="2"/>
  <c r="V109" i="2"/>
  <c r="X109" i="2" s="1"/>
  <c r="U109" i="2"/>
  <c r="S109" i="2"/>
  <c r="T109" i="2" s="1"/>
  <c r="Y109" i="2" s="1"/>
  <c r="R109" i="2"/>
  <c r="A109" i="2"/>
  <c r="Z108" i="2"/>
  <c r="V108" i="2"/>
  <c r="W108" i="2" s="1"/>
  <c r="U108" i="2"/>
  <c r="S108" i="2"/>
  <c r="T108" i="2" s="1"/>
  <c r="Y108" i="2" s="1"/>
  <c r="R108" i="2"/>
  <c r="A108" i="2"/>
  <c r="Z107" i="2"/>
  <c r="V107" i="2"/>
  <c r="X107" i="2" s="1"/>
  <c r="U107" i="2"/>
  <c r="S107" i="2"/>
  <c r="T107" i="2" s="1"/>
  <c r="Y107" i="2" s="1"/>
  <c r="R107" i="2"/>
  <c r="A107" i="2"/>
  <c r="Z106" i="2"/>
  <c r="V106" i="2"/>
  <c r="X106" i="2" s="1"/>
  <c r="U106" i="2"/>
  <c r="S106" i="2"/>
  <c r="T106" i="2" s="1"/>
  <c r="Y106" i="2" s="1"/>
  <c r="R106" i="2"/>
  <c r="A106" i="2"/>
  <c r="Z105" i="2"/>
  <c r="V105" i="2"/>
  <c r="W105" i="2" s="1"/>
  <c r="U105" i="2"/>
  <c r="S105" i="2"/>
  <c r="T105" i="2" s="1"/>
  <c r="Y105" i="2" s="1"/>
  <c r="R105" i="2"/>
  <c r="A105" i="2"/>
  <c r="Z104" i="2"/>
  <c r="V104" i="2"/>
  <c r="X104" i="2" s="1"/>
  <c r="U104" i="2"/>
  <c r="S104" i="2"/>
  <c r="T104" i="2" s="1"/>
  <c r="Y104" i="2" s="1"/>
  <c r="R104" i="2"/>
  <c r="A104" i="2"/>
  <c r="Z103" i="2"/>
  <c r="V103" i="2"/>
  <c r="X103" i="2" s="1"/>
  <c r="U103" i="2"/>
  <c r="S103" i="2"/>
  <c r="T103" i="2" s="1"/>
  <c r="Y103" i="2" s="1"/>
  <c r="R103" i="2"/>
  <c r="A103" i="2"/>
  <c r="Z102" i="2"/>
  <c r="V102" i="2"/>
  <c r="U102" i="2"/>
  <c r="S102" i="2"/>
  <c r="T102" i="2" s="1"/>
  <c r="Y102" i="2" s="1"/>
  <c r="R102" i="2"/>
  <c r="A102" i="2"/>
  <c r="Z101" i="2"/>
  <c r="V101" i="2"/>
  <c r="X101" i="2" s="1"/>
  <c r="U101" i="2"/>
  <c r="S101" i="2"/>
  <c r="T101" i="2" s="1"/>
  <c r="Y101" i="2" s="1"/>
  <c r="R101" i="2"/>
  <c r="A101" i="2"/>
  <c r="Z100" i="2"/>
  <c r="V100" i="2"/>
  <c r="W100" i="2" s="1"/>
  <c r="U100" i="2"/>
  <c r="S100" i="2"/>
  <c r="T100" i="2" s="1"/>
  <c r="Y100" i="2" s="1"/>
  <c r="R100" i="2"/>
  <c r="A100" i="2"/>
  <c r="Z99" i="2"/>
  <c r="V99" i="2"/>
  <c r="X99" i="2" s="1"/>
  <c r="U99" i="2"/>
  <c r="S99" i="2"/>
  <c r="T99" i="2" s="1"/>
  <c r="Y99" i="2" s="1"/>
  <c r="R99" i="2"/>
  <c r="A99" i="2"/>
  <c r="Z98" i="2"/>
  <c r="V98" i="2"/>
  <c r="X98" i="2" s="1"/>
  <c r="U98" i="2"/>
  <c r="S98" i="2"/>
  <c r="T98" i="2" s="1"/>
  <c r="Y98" i="2" s="1"/>
  <c r="R98" i="2"/>
  <c r="A98" i="2"/>
  <c r="Z97" i="2"/>
  <c r="V97" i="2"/>
  <c r="X97" i="2" s="1"/>
  <c r="U97" i="2"/>
  <c r="S97" i="2"/>
  <c r="T97" i="2" s="1"/>
  <c r="Y97" i="2" s="1"/>
  <c r="R97" i="2"/>
  <c r="A97" i="2"/>
  <c r="Z96" i="2"/>
  <c r="V96" i="2"/>
  <c r="X96" i="2" s="1"/>
  <c r="U96" i="2"/>
  <c r="S96" i="2"/>
  <c r="T96" i="2" s="1"/>
  <c r="Y96" i="2" s="1"/>
  <c r="R96" i="2"/>
  <c r="A96" i="2"/>
  <c r="Z95" i="2"/>
  <c r="V95" i="2"/>
  <c r="W95" i="2" s="1"/>
  <c r="U95" i="2"/>
  <c r="S95" i="2"/>
  <c r="T95" i="2" s="1"/>
  <c r="Y95" i="2" s="1"/>
  <c r="R95" i="2"/>
  <c r="A95" i="2"/>
  <c r="Z94" i="2"/>
  <c r="V94" i="2"/>
  <c r="U94" i="2"/>
  <c r="S94" i="2"/>
  <c r="T94" i="2" s="1"/>
  <c r="Y94" i="2" s="1"/>
  <c r="R94" i="2"/>
  <c r="A94" i="2"/>
  <c r="Z93" i="2"/>
  <c r="V93" i="2"/>
  <c r="W93" i="2" s="1"/>
  <c r="U93" i="2"/>
  <c r="S93" i="2"/>
  <c r="T93" i="2" s="1"/>
  <c r="Y93" i="2" s="1"/>
  <c r="R93" i="2"/>
  <c r="A93" i="2"/>
  <c r="Z92" i="2"/>
  <c r="V92" i="2"/>
  <c r="W92" i="2" s="1"/>
  <c r="U92" i="2"/>
  <c r="S92" i="2"/>
  <c r="T92" i="2" s="1"/>
  <c r="Y92" i="2" s="1"/>
  <c r="R92" i="2"/>
  <c r="A92" i="2"/>
  <c r="Z91" i="2"/>
  <c r="V91" i="2"/>
  <c r="X91" i="2" s="1"/>
  <c r="U91" i="2"/>
  <c r="T91" i="2"/>
  <c r="Y91" i="2" s="1"/>
  <c r="S91" i="2"/>
  <c r="R91" i="2"/>
  <c r="A91" i="2"/>
  <c r="Z90" i="2"/>
  <c r="V90" i="2"/>
  <c r="X90" i="2" s="1"/>
  <c r="U90" i="2"/>
  <c r="S90" i="2"/>
  <c r="T90" i="2" s="1"/>
  <c r="Y90" i="2" s="1"/>
  <c r="R90" i="2"/>
  <c r="A90" i="2"/>
  <c r="Z89" i="2"/>
  <c r="V89" i="2"/>
  <c r="X89" i="2" s="1"/>
  <c r="U89" i="2"/>
  <c r="S89" i="2"/>
  <c r="T89" i="2" s="1"/>
  <c r="Y89" i="2" s="1"/>
  <c r="R89" i="2"/>
  <c r="A89" i="2"/>
  <c r="Z88" i="2"/>
  <c r="V88" i="2"/>
  <c r="W88" i="2" s="1"/>
  <c r="U88" i="2"/>
  <c r="S88" i="2"/>
  <c r="T88" i="2" s="1"/>
  <c r="Y88" i="2" s="1"/>
  <c r="R88" i="2"/>
  <c r="A88" i="2"/>
  <c r="Z87" i="2"/>
  <c r="V87" i="2"/>
  <c r="X87" i="2" s="1"/>
  <c r="U87" i="2"/>
  <c r="S87" i="2"/>
  <c r="T87" i="2" s="1"/>
  <c r="Y87" i="2" s="1"/>
  <c r="R87" i="2"/>
  <c r="A87" i="2"/>
  <c r="Z86" i="2"/>
  <c r="V86" i="2"/>
  <c r="U86" i="2"/>
  <c r="S86" i="2"/>
  <c r="T86" i="2" s="1"/>
  <c r="Y86" i="2" s="1"/>
  <c r="R86" i="2"/>
  <c r="A86" i="2"/>
  <c r="Z85" i="2"/>
  <c r="V85" i="2"/>
  <c r="X85" i="2" s="1"/>
  <c r="U85" i="2"/>
  <c r="S85" i="2"/>
  <c r="T85" i="2" s="1"/>
  <c r="Y85" i="2" s="1"/>
  <c r="R85" i="2"/>
  <c r="A85" i="2"/>
  <c r="Z84" i="2"/>
  <c r="V84" i="2"/>
  <c r="W84" i="2" s="1"/>
  <c r="U84" i="2"/>
  <c r="S84" i="2"/>
  <c r="T84" i="2" s="1"/>
  <c r="Y84" i="2" s="1"/>
  <c r="R84" i="2"/>
  <c r="A84" i="2"/>
  <c r="Z83" i="2"/>
  <c r="V83" i="2"/>
  <c r="W83" i="2" s="1"/>
  <c r="U83" i="2"/>
  <c r="S83" i="2"/>
  <c r="T83" i="2" s="1"/>
  <c r="Y83" i="2" s="1"/>
  <c r="R83" i="2"/>
  <c r="A83" i="2"/>
  <c r="Z82" i="2"/>
  <c r="V82" i="2"/>
  <c r="W82" i="2" s="1"/>
  <c r="U82" i="2"/>
  <c r="S82" i="2"/>
  <c r="T82" i="2" s="1"/>
  <c r="Y82" i="2" s="1"/>
  <c r="R82" i="2"/>
  <c r="A82" i="2"/>
  <c r="Z81" i="2"/>
  <c r="V81" i="2"/>
  <c r="W81" i="2" s="1"/>
  <c r="U81" i="2"/>
  <c r="S81" i="2"/>
  <c r="T81" i="2" s="1"/>
  <c r="Y81" i="2" s="1"/>
  <c r="R81" i="2"/>
  <c r="A81" i="2"/>
  <c r="Z80" i="2"/>
  <c r="V80" i="2"/>
  <c r="X80" i="2" s="1"/>
  <c r="U80" i="2"/>
  <c r="S80" i="2"/>
  <c r="T80" i="2" s="1"/>
  <c r="Y80" i="2" s="1"/>
  <c r="R80" i="2"/>
  <c r="A80" i="2"/>
  <c r="Z79" i="2"/>
  <c r="V79" i="2"/>
  <c r="W79" i="2" s="1"/>
  <c r="U79" i="2"/>
  <c r="S79" i="2"/>
  <c r="T79" i="2" s="1"/>
  <c r="Y79" i="2" s="1"/>
  <c r="R79" i="2"/>
  <c r="A79" i="2"/>
  <c r="Z78" i="2"/>
  <c r="V78" i="2"/>
  <c r="U78" i="2"/>
  <c r="S78" i="2"/>
  <c r="T78" i="2" s="1"/>
  <c r="Y78" i="2" s="1"/>
  <c r="R78" i="2"/>
  <c r="A78" i="2"/>
  <c r="Z77" i="2"/>
  <c r="V77" i="2"/>
  <c r="W77" i="2" s="1"/>
  <c r="U77" i="2"/>
  <c r="S77" i="2"/>
  <c r="T77" i="2" s="1"/>
  <c r="Y77" i="2" s="1"/>
  <c r="R77" i="2"/>
  <c r="A77" i="2"/>
  <c r="Z76" i="2"/>
  <c r="V76" i="2"/>
  <c r="W76" i="2" s="1"/>
  <c r="U76" i="2"/>
  <c r="S76" i="2"/>
  <c r="T76" i="2" s="1"/>
  <c r="Y76" i="2" s="1"/>
  <c r="R76" i="2"/>
  <c r="A76" i="2"/>
  <c r="Z75" i="2"/>
  <c r="V75" i="2"/>
  <c r="X75" i="2" s="1"/>
  <c r="U75" i="2"/>
  <c r="S75" i="2"/>
  <c r="T75" i="2" s="1"/>
  <c r="Y75" i="2" s="1"/>
  <c r="R75" i="2"/>
  <c r="A75" i="2"/>
  <c r="Z74" i="2"/>
  <c r="V74" i="2"/>
  <c r="X74" i="2" s="1"/>
  <c r="U74" i="2"/>
  <c r="S74" i="2"/>
  <c r="T74" i="2" s="1"/>
  <c r="Y74" i="2" s="1"/>
  <c r="R74" i="2"/>
  <c r="A74" i="2"/>
  <c r="Z73" i="2"/>
  <c r="V73" i="2"/>
  <c r="X73" i="2" s="1"/>
  <c r="U73" i="2"/>
  <c r="S73" i="2"/>
  <c r="T73" i="2" s="1"/>
  <c r="Y73" i="2" s="1"/>
  <c r="R73" i="2"/>
  <c r="A73" i="2"/>
  <c r="Z72" i="2"/>
  <c r="V72" i="2"/>
  <c r="X72" i="2" s="1"/>
  <c r="U72" i="2"/>
  <c r="S72" i="2"/>
  <c r="T72" i="2" s="1"/>
  <c r="Y72" i="2" s="1"/>
  <c r="R72" i="2"/>
  <c r="A72" i="2"/>
  <c r="Z71" i="2"/>
  <c r="V71" i="2"/>
  <c r="X71" i="2" s="1"/>
  <c r="U71" i="2"/>
  <c r="S71" i="2"/>
  <c r="T71" i="2" s="1"/>
  <c r="Y71" i="2" s="1"/>
  <c r="R71" i="2"/>
  <c r="A71" i="2"/>
  <c r="Z70" i="2"/>
  <c r="V70" i="2"/>
  <c r="U70" i="2"/>
  <c r="S70" i="2"/>
  <c r="T70" i="2" s="1"/>
  <c r="Y70" i="2" s="1"/>
  <c r="R70" i="2"/>
  <c r="A70" i="2"/>
  <c r="Z69" i="2"/>
  <c r="V69" i="2"/>
  <c r="X69" i="2" s="1"/>
  <c r="U69" i="2"/>
  <c r="S69" i="2"/>
  <c r="T69" i="2" s="1"/>
  <c r="Y69" i="2" s="1"/>
  <c r="R69" i="2"/>
  <c r="A69" i="2"/>
  <c r="Z68" i="2"/>
  <c r="V68" i="2"/>
  <c r="W68" i="2" s="1"/>
  <c r="U68" i="2"/>
  <c r="S68" i="2"/>
  <c r="T68" i="2" s="1"/>
  <c r="Y68" i="2" s="1"/>
  <c r="R68" i="2"/>
  <c r="A68" i="2"/>
  <c r="Z67" i="2"/>
  <c r="V67" i="2"/>
  <c r="W67" i="2" s="1"/>
  <c r="U67" i="2"/>
  <c r="S67" i="2"/>
  <c r="T67" i="2" s="1"/>
  <c r="Y67" i="2" s="1"/>
  <c r="R67" i="2"/>
  <c r="A67" i="2"/>
  <c r="Z66" i="2"/>
  <c r="V66" i="2"/>
  <c r="W66" i="2" s="1"/>
  <c r="U66" i="2"/>
  <c r="S66" i="2"/>
  <c r="T66" i="2" s="1"/>
  <c r="Y66" i="2" s="1"/>
  <c r="R66" i="2"/>
  <c r="A66" i="2"/>
  <c r="Z65" i="2"/>
  <c r="V65" i="2"/>
  <c r="W65" i="2" s="1"/>
  <c r="U65" i="2"/>
  <c r="S65" i="2"/>
  <c r="T65" i="2" s="1"/>
  <c r="Y65" i="2" s="1"/>
  <c r="R65" i="2"/>
  <c r="A65" i="2"/>
  <c r="Z64" i="2"/>
  <c r="V64" i="2"/>
  <c r="W64" i="2" s="1"/>
  <c r="U64" i="2"/>
  <c r="S64" i="2"/>
  <c r="T64" i="2" s="1"/>
  <c r="Y64" i="2" s="1"/>
  <c r="R64" i="2"/>
  <c r="A64" i="2"/>
  <c r="Z63" i="2"/>
  <c r="V63" i="2"/>
  <c r="X63" i="2" s="1"/>
  <c r="U63" i="2"/>
  <c r="S63" i="2"/>
  <c r="T63" i="2" s="1"/>
  <c r="Y63" i="2" s="1"/>
  <c r="R63" i="2"/>
  <c r="A63" i="2"/>
  <c r="Z62" i="2"/>
  <c r="V62" i="2"/>
  <c r="U62" i="2"/>
  <c r="S62" i="2"/>
  <c r="T62" i="2" s="1"/>
  <c r="Y62" i="2" s="1"/>
  <c r="R62" i="2"/>
  <c r="A62" i="2"/>
  <c r="Z61" i="2"/>
  <c r="V61" i="2"/>
  <c r="X61" i="2" s="1"/>
  <c r="U61" i="2"/>
  <c r="S61" i="2"/>
  <c r="T61" i="2" s="1"/>
  <c r="Y61" i="2" s="1"/>
  <c r="R61" i="2"/>
  <c r="A61" i="2"/>
  <c r="Z60" i="2"/>
  <c r="V60" i="2"/>
  <c r="W60" i="2" s="1"/>
  <c r="U60" i="2"/>
  <c r="S60" i="2"/>
  <c r="T60" i="2" s="1"/>
  <c r="Y60" i="2" s="1"/>
  <c r="R60" i="2"/>
  <c r="A60" i="2"/>
  <c r="Z59" i="2"/>
  <c r="V59" i="2"/>
  <c r="W59" i="2" s="1"/>
  <c r="U59" i="2"/>
  <c r="S59" i="2"/>
  <c r="T59" i="2" s="1"/>
  <c r="Y59" i="2" s="1"/>
  <c r="R59" i="2"/>
  <c r="A59" i="2"/>
  <c r="Z58" i="2"/>
  <c r="V58" i="2"/>
  <c r="W58" i="2" s="1"/>
  <c r="U58" i="2"/>
  <c r="S58" i="2"/>
  <c r="T58" i="2" s="1"/>
  <c r="Y58" i="2" s="1"/>
  <c r="R58" i="2"/>
  <c r="A58" i="2"/>
  <c r="Z57" i="2"/>
  <c r="V57" i="2"/>
  <c r="X57" i="2" s="1"/>
  <c r="U57" i="2"/>
  <c r="S57" i="2"/>
  <c r="T57" i="2" s="1"/>
  <c r="Y57" i="2" s="1"/>
  <c r="R57" i="2"/>
  <c r="A57" i="2"/>
  <c r="Z56" i="2"/>
  <c r="V56" i="2"/>
  <c r="W56" i="2" s="1"/>
  <c r="U56" i="2"/>
  <c r="S56" i="2"/>
  <c r="T56" i="2" s="1"/>
  <c r="Y56" i="2" s="1"/>
  <c r="R56" i="2"/>
  <c r="A56" i="2"/>
  <c r="Z55" i="2"/>
  <c r="V55" i="2"/>
  <c r="X55" i="2" s="1"/>
  <c r="U55" i="2"/>
  <c r="S55" i="2"/>
  <c r="T55" i="2" s="1"/>
  <c r="Y55" i="2" s="1"/>
  <c r="R55" i="2"/>
  <c r="A55" i="2"/>
  <c r="Z54" i="2"/>
  <c r="V54" i="2"/>
  <c r="X54" i="2" s="1"/>
  <c r="U54" i="2"/>
  <c r="S54" i="2"/>
  <c r="T54" i="2" s="1"/>
  <c r="Y54" i="2" s="1"/>
  <c r="R54" i="2"/>
  <c r="A54" i="2"/>
  <c r="Z53" i="2"/>
  <c r="V53" i="2"/>
  <c r="X53" i="2" s="1"/>
  <c r="U53" i="2"/>
  <c r="S53" i="2"/>
  <c r="T53" i="2" s="1"/>
  <c r="Y53" i="2" s="1"/>
  <c r="R53" i="2"/>
  <c r="A53" i="2"/>
  <c r="Z52" i="2"/>
  <c r="V52" i="2"/>
  <c r="W52" i="2" s="1"/>
  <c r="U52" i="2"/>
  <c r="S52" i="2"/>
  <c r="T52" i="2" s="1"/>
  <c r="Y52" i="2" s="1"/>
  <c r="R52" i="2"/>
  <c r="A52" i="2"/>
  <c r="Z51" i="2"/>
  <c r="V51" i="2"/>
  <c r="X51" i="2" s="1"/>
  <c r="U51" i="2"/>
  <c r="S51" i="2"/>
  <c r="T51" i="2" s="1"/>
  <c r="Y51" i="2" s="1"/>
  <c r="R51" i="2"/>
  <c r="A51" i="2"/>
  <c r="Z50" i="2"/>
  <c r="V50" i="2"/>
  <c r="W50" i="2" s="1"/>
  <c r="U50" i="2"/>
  <c r="S50" i="2"/>
  <c r="T50" i="2" s="1"/>
  <c r="Y50" i="2" s="1"/>
  <c r="R50" i="2"/>
  <c r="A50" i="2"/>
  <c r="Z49" i="2"/>
  <c r="V49" i="2"/>
  <c r="W49" i="2" s="1"/>
  <c r="U49" i="2"/>
  <c r="S49" i="2"/>
  <c r="T49" i="2" s="1"/>
  <c r="Y49" i="2" s="1"/>
  <c r="R49" i="2"/>
  <c r="A49" i="2"/>
  <c r="Z48" i="2"/>
  <c r="V48" i="2"/>
  <c r="W48" i="2" s="1"/>
  <c r="U48" i="2"/>
  <c r="S48" i="2"/>
  <c r="T48" i="2" s="1"/>
  <c r="Y48" i="2" s="1"/>
  <c r="R48" i="2"/>
  <c r="A48" i="2"/>
  <c r="Z47" i="2"/>
  <c r="V47" i="2"/>
  <c r="X47" i="2" s="1"/>
  <c r="U47" i="2"/>
  <c r="S47" i="2"/>
  <c r="T47" i="2" s="1"/>
  <c r="Y47" i="2" s="1"/>
  <c r="R47" i="2"/>
  <c r="A47" i="2"/>
  <c r="Z46" i="2"/>
  <c r="V46" i="2"/>
  <c r="X46" i="2" s="1"/>
  <c r="U46" i="2"/>
  <c r="S46" i="2"/>
  <c r="T46" i="2" s="1"/>
  <c r="Y46" i="2" s="1"/>
  <c r="R46" i="2"/>
  <c r="A46" i="2"/>
  <c r="Z45" i="2"/>
  <c r="V45" i="2"/>
  <c r="X45" i="2" s="1"/>
  <c r="U45" i="2"/>
  <c r="S45" i="2"/>
  <c r="T45" i="2" s="1"/>
  <c r="Y45" i="2" s="1"/>
  <c r="R45" i="2"/>
  <c r="A45" i="2"/>
  <c r="Z44" i="2"/>
  <c r="V44" i="2"/>
  <c r="W44" i="2" s="1"/>
  <c r="U44" i="2"/>
  <c r="S44" i="2"/>
  <c r="T44" i="2" s="1"/>
  <c r="Y44" i="2" s="1"/>
  <c r="R44" i="2"/>
  <c r="A44" i="2"/>
  <c r="Z43" i="2"/>
  <c r="V43" i="2"/>
  <c r="X43" i="2" s="1"/>
  <c r="U43" i="2"/>
  <c r="S43" i="2"/>
  <c r="T43" i="2" s="1"/>
  <c r="Y43" i="2" s="1"/>
  <c r="R43" i="2"/>
  <c r="A43" i="2"/>
  <c r="Z42" i="2"/>
  <c r="V42" i="2"/>
  <c r="X42" i="2" s="1"/>
  <c r="U42" i="2"/>
  <c r="S42" i="2"/>
  <c r="T42" i="2" s="1"/>
  <c r="Y42" i="2" s="1"/>
  <c r="R42" i="2"/>
  <c r="A42" i="2"/>
  <c r="Z41" i="2"/>
  <c r="V41" i="2"/>
  <c r="W41" i="2" s="1"/>
  <c r="U41" i="2"/>
  <c r="S41" i="2"/>
  <c r="T41" i="2" s="1"/>
  <c r="Y41" i="2" s="1"/>
  <c r="R41" i="2"/>
  <c r="A41" i="2"/>
  <c r="Z40" i="2"/>
  <c r="V40" i="2"/>
  <c r="W40" i="2" s="1"/>
  <c r="U40" i="2"/>
  <c r="S40" i="2"/>
  <c r="T40" i="2" s="1"/>
  <c r="Y40" i="2" s="1"/>
  <c r="R40" i="2"/>
  <c r="A40" i="2"/>
  <c r="Z39" i="2"/>
  <c r="V39" i="2"/>
  <c r="X39" i="2" s="1"/>
  <c r="U39" i="2"/>
  <c r="S39" i="2"/>
  <c r="T39" i="2" s="1"/>
  <c r="Y39" i="2" s="1"/>
  <c r="R39" i="2"/>
  <c r="A39" i="2"/>
  <c r="Z38" i="2"/>
  <c r="V38" i="2"/>
  <c r="X38" i="2" s="1"/>
  <c r="U38" i="2"/>
  <c r="S38" i="2"/>
  <c r="T38" i="2" s="1"/>
  <c r="Y38" i="2" s="1"/>
  <c r="R38" i="2"/>
  <c r="A38" i="2"/>
  <c r="Z37" i="2"/>
  <c r="V37" i="2"/>
  <c r="X37" i="2" s="1"/>
  <c r="U37" i="2"/>
  <c r="S37" i="2"/>
  <c r="T37" i="2" s="1"/>
  <c r="Y37" i="2" s="1"/>
  <c r="R37" i="2"/>
  <c r="A37" i="2"/>
  <c r="Z36" i="2"/>
  <c r="V36" i="2"/>
  <c r="W36" i="2" s="1"/>
  <c r="U36" i="2"/>
  <c r="S36" i="2"/>
  <c r="T36" i="2" s="1"/>
  <c r="Y36" i="2" s="1"/>
  <c r="R36" i="2"/>
  <c r="A36" i="2"/>
  <c r="Z35" i="2"/>
  <c r="V35" i="2"/>
  <c r="X35" i="2" s="1"/>
  <c r="U35" i="2"/>
  <c r="S35" i="2"/>
  <c r="T35" i="2" s="1"/>
  <c r="Y35" i="2" s="1"/>
  <c r="R35" i="2"/>
  <c r="A35" i="2"/>
  <c r="Z34" i="2"/>
  <c r="V34" i="2"/>
  <c r="W34" i="2" s="1"/>
  <c r="U34" i="2"/>
  <c r="S34" i="2"/>
  <c r="T34" i="2" s="1"/>
  <c r="Y34" i="2" s="1"/>
  <c r="R34" i="2"/>
  <c r="A34" i="2"/>
  <c r="Z33" i="2"/>
  <c r="V33" i="2"/>
  <c r="W33" i="2" s="1"/>
  <c r="U33" i="2"/>
  <c r="T33" i="2"/>
  <c r="Y33" i="2" s="1"/>
  <c r="S33" i="2"/>
  <c r="R33" i="2"/>
  <c r="A33" i="2"/>
  <c r="Z32" i="2"/>
  <c r="V32" i="2"/>
  <c r="X32" i="2" s="1"/>
  <c r="U32" i="2"/>
  <c r="S32" i="2"/>
  <c r="T32" i="2" s="1"/>
  <c r="Y32" i="2" s="1"/>
  <c r="R32" i="2"/>
  <c r="A32" i="2"/>
  <c r="Z31" i="2"/>
  <c r="V31" i="2"/>
  <c r="W31" i="2" s="1"/>
  <c r="U31" i="2"/>
  <c r="S31" i="2"/>
  <c r="T31" i="2" s="1"/>
  <c r="Y31" i="2" s="1"/>
  <c r="R31" i="2"/>
  <c r="A31" i="2"/>
  <c r="Z30" i="2"/>
  <c r="V30" i="2"/>
  <c r="X30" i="2" s="1"/>
  <c r="U30" i="2"/>
  <c r="S30" i="2"/>
  <c r="T30" i="2" s="1"/>
  <c r="Y30" i="2" s="1"/>
  <c r="R30" i="2"/>
  <c r="A30" i="2"/>
  <c r="Z29" i="2"/>
  <c r="V29" i="2"/>
  <c r="X29" i="2" s="1"/>
  <c r="U29" i="2"/>
  <c r="S29" i="2"/>
  <c r="T29" i="2" s="1"/>
  <c r="Y29" i="2" s="1"/>
  <c r="R29" i="2"/>
  <c r="A29" i="2"/>
  <c r="Z28" i="2"/>
  <c r="V28" i="2"/>
  <c r="W28" i="2" s="1"/>
  <c r="U28" i="2"/>
  <c r="S28" i="2"/>
  <c r="T28" i="2" s="1"/>
  <c r="Y28" i="2" s="1"/>
  <c r="R28" i="2"/>
  <c r="A28" i="2"/>
  <c r="Z27" i="2"/>
  <c r="V27" i="2"/>
  <c r="X27" i="2" s="1"/>
  <c r="U27" i="2"/>
  <c r="S27" i="2"/>
  <c r="T27" i="2" s="1"/>
  <c r="Y27" i="2" s="1"/>
  <c r="R27" i="2"/>
  <c r="A27" i="2"/>
  <c r="Z26" i="2"/>
  <c r="V26" i="2"/>
  <c r="W26" i="2" s="1"/>
  <c r="U26" i="2"/>
  <c r="S26" i="2"/>
  <c r="T26" i="2" s="1"/>
  <c r="Y26" i="2" s="1"/>
  <c r="R26" i="2"/>
  <c r="A26" i="2"/>
  <c r="Z25" i="2"/>
  <c r="V25" i="2"/>
  <c r="X25" i="2" s="1"/>
  <c r="U25" i="2"/>
  <c r="S25" i="2"/>
  <c r="T25" i="2" s="1"/>
  <c r="Y25" i="2" s="1"/>
  <c r="R25" i="2"/>
  <c r="A25" i="2"/>
  <c r="Z24" i="2"/>
  <c r="V24" i="2"/>
  <c r="W24" i="2" s="1"/>
  <c r="U24" i="2"/>
  <c r="S24" i="2"/>
  <c r="T24" i="2" s="1"/>
  <c r="Y24" i="2" s="1"/>
  <c r="R24" i="2"/>
  <c r="A24" i="2"/>
  <c r="Z23" i="2"/>
  <c r="V23" i="2"/>
  <c r="X23" i="2" s="1"/>
  <c r="U23" i="2"/>
  <c r="S23" i="2"/>
  <c r="T23" i="2" s="1"/>
  <c r="Y23" i="2" s="1"/>
  <c r="R23" i="2"/>
  <c r="A23" i="2"/>
  <c r="Z22" i="2"/>
  <c r="V22" i="2"/>
  <c r="X22" i="2" s="1"/>
  <c r="U22" i="2"/>
  <c r="S22" i="2"/>
  <c r="T22" i="2" s="1"/>
  <c r="Y22" i="2" s="1"/>
  <c r="R22" i="2"/>
  <c r="A22" i="2"/>
  <c r="Z21" i="2"/>
  <c r="V21" i="2"/>
  <c r="X21" i="2" s="1"/>
  <c r="U21" i="2"/>
  <c r="S21" i="2"/>
  <c r="T21" i="2" s="1"/>
  <c r="Y21" i="2" s="1"/>
  <c r="R21" i="2"/>
  <c r="A21" i="2"/>
  <c r="Z20" i="2"/>
  <c r="V20" i="2"/>
  <c r="W20" i="2" s="1"/>
  <c r="U20" i="2"/>
  <c r="S20" i="2"/>
  <c r="T20" i="2" s="1"/>
  <c r="Y20" i="2" s="1"/>
  <c r="R20" i="2"/>
  <c r="A20" i="2"/>
  <c r="Z19" i="2"/>
  <c r="V19" i="2"/>
  <c r="X19" i="2" s="1"/>
  <c r="U19" i="2"/>
  <c r="S19" i="2"/>
  <c r="T19" i="2" s="1"/>
  <c r="Y19" i="2" s="1"/>
  <c r="R19" i="2"/>
  <c r="A19" i="2"/>
  <c r="Z18" i="2"/>
  <c r="V18" i="2"/>
  <c r="X18" i="2" s="1"/>
  <c r="U18" i="2"/>
  <c r="S18" i="2"/>
  <c r="T18" i="2" s="1"/>
  <c r="Y18" i="2" s="1"/>
  <c r="R18" i="2"/>
  <c r="A18" i="2"/>
  <c r="Z17" i="2"/>
  <c r="V17" i="2"/>
  <c r="W17" i="2" s="1"/>
  <c r="U17" i="2"/>
  <c r="S17" i="2"/>
  <c r="T17" i="2" s="1"/>
  <c r="Y17" i="2" s="1"/>
  <c r="R17" i="2"/>
  <c r="A17" i="2"/>
  <c r="Z16" i="2"/>
  <c r="V16" i="2"/>
  <c r="W16" i="2" s="1"/>
  <c r="U16" i="2"/>
  <c r="S16" i="2"/>
  <c r="T16" i="2" s="1"/>
  <c r="Y16" i="2" s="1"/>
  <c r="R16" i="2"/>
  <c r="A16" i="2"/>
  <c r="Z15" i="2"/>
  <c r="V15" i="2"/>
  <c r="X15" i="2" s="1"/>
  <c r="U15" i="2"/>
  <c r="S15" i="2"/>
  <c r="T15" i="2" s="1"/>
  <c r="Y15" i="2" s="1"/>
  <c r="R15" i="2"/>
  <c r="A15" i="2"/>
  <c r="Z14" i="2"/>
  <c r="V14" i="2"/>
  <c r="X14" i="2" s="1"/>
  <c r="U14" i="2"/>
  <c r="S14" i="2"/>
  <c r="T14" i="2" s="1"/>
  <c r="Y14" i="2" s="1"/>
  <c r="R14" i="2"/>
  <c r="A14" i="2"/>
  <c r="Z13" i="2"/>
  <c r="V13" i="2"/>
  <c r="X13" i="2" s="1"/>
  <c r="U13" i="2"/>
  <c r="S13" i="2"/>
  <c r="T13" i="2" s="1"/>
  <c r="Y13" i="2" s="1"/>
  <c r="R13" i="2"/>
  <c r="A13" i="2"/>
  <c r="Z12" i="2"/>
  <c r="V12" i="2"/>
  <c r="W12" i="2" s="1"/>
  <c r="U12" i="2"/>
  <c r="S12" i="2"/>
  <c r="T12" i="2" s="1"/>
  <c r="Y12" i="2" s="1"/>
  <c r="R12" i="2"/>
  <c r="A12" i="2"/>
  <c r="Z11" i="2"/>
  <c r="V11" i="2"/>
  <c r="X11" i="2" s="1"/>
  <c r="U11" i="2"/>
  <c r="S11" i="2"/>
  <c r="T11" i="2" s="1"/>
  <c r="Y11" i="2" s="1"/>
  <c r="R11" i="2"/>
  <c r="A11" i="2"/>
  <c r="Z10" i="2"/>
  <c r="V10" i="2"/>
  <c r="U10" i="2"/>
  <c r="S10" i="2"/>
  <c r="T10" i="2" s="1"/>
  <c r="R10" i="2"/>
  <c r="A10" i="2"/>
  <c r="Z9" i="2"/>
  <c r="V9" i="2"/>
  <c r="U9" i="2"/>
  <c r="S9" i="2"/>
  <c r="T9" i="2" s="1"/>
  <c r="Y9" i="2" s="1"/>
  <c r="R9" i="2"/>
  <c r="A9" i="2"/>
  <c r="Z8" i="2"/>
  <c r="V8" i="2"/>
  <c r="U8" i="2"/>
  <c r="S8" i="2"/>
  <c r="I21" i="3" s="1"/>
  <c r="R8" i="2"/>
  <c r="A8" i="2"/>
  <c r="Z7" i="2"/>
  <c r="V7" i="2"/>
  <c r="U7" i="2"/>
  <c r="S7" i="2"/>
  <c r="T7" i="2" s="1"/>
  <c r="R7" i="2"/>
  <c r="A7" i="2"/>
  <c r="Z6" i="2"/>
  <c r="V6" i="2"/>
  <c r="U6" i="2"/>
  <c r="S6" i="2"/>
  <c r="T6" i="2" s="1"/>
  <c r="Y6" i="2" s="1"/>
  <c r="R6" i="2"/>
  <c r="A6" i="2"/>
  <c r="J22" i="3" l="1"/>
  <c r="W123" i="2"/>
  <c r="X83" i="2"/>
  <c r="G9" i="3"/>
  <c r="J11" i="3"/>
  <c r="G11" i="3"/>
  <c r="W209" i="2"/>
  <c r="W207" i="2"/>
  <c r="X49" i="2"/>
  <c r="X195" i="2"/>
  <c r="W53" i="2"/>
  <c r="W183" i="2"/>
  <c r="W247" i="2"/>
  <c r="G24" i="3"/>
  <c r="W186" i="2"/>
  <c r="X203" i="2"/>
  <c r="W232" i="2"/>
  <c r="G25" i="3"/>
  <c r="H25" i="3"/>
  <c r="W208" i="2"/>
  <c r="I25" i="3"/>
  <c r="W72" i="2"/>
  <c r="X189" i="2"/>
  <c r="W101" i="2"/>
  <c r="W11" i="2"/>
  <c r="W211" i="2"/>
  <c r="X65" i="2"/>
  <c r="X157" i="2"/>
  <c r="W216" i="2"/>
  <c r="G22" i="3"/>
  <c r="X231" i="2"/>
  <c r="I22" i="3"/>
  <c r="W139" i="2"/>
  <c r="W171" i="2"/>
  <c r="W249" i="2"/>
  <c r="X59" i="2"/>
  <c r="X111" i="2"/>
  <c r="X67" i="2"/>
  <c r="W74" i="2"/>
  <c r="W89" i="2"/>
  <c r="W129" i="2"/>
  <c r="X116" i="2"/>
  <c r="X141" i="2"/>
  <c r="W187" i="2"/>
  <c r="W217" i="2"/>
  <c r="W22" i="2"/>
  <c r="W107" i="2"/>
  <c r="X197" i="2"/>
  <c r="W179" i="2"/>
  <c r="W155" i="2"/>
  <c r="W184" i="2"/>
  <c r="W243" i="2"/>
  <c r="X66" i="2"/>
  <c r="X170" i="2"/>
  <c r="W233" i="2"/>
  <c r="X248" i="2"/>
  <c r="W46" i="2"/>
  <c r="X31" i="2"/>
  <c r="W177" i="2"/>
  <c r="W54" i="2"/>
  <c r="W168" i="2"/>
  <c r="X219" i="2"/>
  <c r="X16" i="2"/>
  <c r="W215" i="2"/>
  <c r="W227" i="2"/>
  <c r="W27" i="2"/>
  <c r="W38" i="2"/>
  <c r="W51" i="2"/>
  <c r="W55" i="2"/>
  <c r="W85" i="2"/>
  <c r="W103" i="2"/>
  <c r="X105" i="2"/>
  <c r="X148" i="2"/>
  <c r="W193" i="2"/>
  <c r="W223" i="2"/>
  <c r="W225" i="2"/>
  <c r="W240" i="2"/>
  <c r="W255" i="2"/>
  <c r="G12" i="3"/>
  <c r="G20" i="3"/>
  <c r="X112" i="2"/>
  <c r="H12" i="3"/>
  <c r="H20" i="3"/>
  <c r="J33" i="3"/>
  <c r="X68" i="2"/>
  <c r="W200" i="2"/>
  <c r="W251" i="2"/>
  <c r="I12" i="3"/>
  <c r="G26" i="3"/>
  <c r="W9" i="2"/>
  <c r="X9" i="2" s="1"/>
  <c r="W6" i="2"/>
  <c r="W43" i="2"/>
  <c r="X77" i="2"/>
  <c r="W75" i="2"/>
  <c r="W169" i="2"/>
  <c r="I26" i="3"/>
  <c r="W14" i="2"/>
  <c r="W21" i="2"/>
  <c r="X132" i="2"/>
  <c r="W19" i="2"/>
  <c r="W73" i="2"/>
  <c r="X79" i="2"/>
  <c r="W99" i="2"/>
  <c r="X117" i="2"/>
  <c r="X17" i="2"/>
  <c r="W115" i="2"/>
  <c r="X58" i="2"/>
  <c r="X60" i="2"/>
  <c r="X41" i="2"/>
  <c r="W122" i="2"/>
  <c r="W185" i="2"/>
  <c r="G13" i="3"/>
  <c r="G27" i="3"/>
  <c r="I27" i="3"/>
  <c r="W80" i="2"/>
  <c r="X82" i="2"/>
  <c r="W91" i="2"/>
  <c r="X131" i="2"/>
  <c r="W147" i="2"/>
  <c r="X149" i="2"/>
  <c r="W163" i="2"/>
  <c r="W224" i="2"/>
  <c r="W239" i="2"/>
  <c r="W241" i="2"/>
  <c r="H9" i="3"/>
  <c r="I14" i="3"/>
  <c r="I28" i="3"/>
  <c r="W37" i="2"/>
  <c r="X26" i="2"/>
  <c r="X48" i="2"/>
  <c r="W63" i="2"/>
  <c r="X133" i="2"/>
  <c r="W35" i="2"/>
  <c r="I9" i="3"/>
  <c r="J28" i="3"/>
  <c r="Y10" i="2"/>
  <c r="W96" i="2"/>
  <c r="X125" i="2"/>
  <c r="W161" i="2"/>
  <c r="W201" i="2"/>
  <c r="W235" i="2"/>
  <c r="I24" i="3"/>
  <c r="C31" i="3"/>
  <c r="W18" i="2"/>
  <c r="C32" i="3"/>
  <c r="W45" i="2"/>
  <c r="W151" i="2"/>
  <c r="X144" i="2"/>
  <c r="X160" i="2"/>
  <c r="W162" i="2"/>
  <c r="X173" i="2"/>
  <c r="W199" i="2"/>
  <c r="J32" i="3"/>
  <c r="X33" i="2"/>
  <c r="W57" i="2"/>
  <c r="X135" i="2"/>
  <c r="W69" i="2"/>
  <c r="X114" i="2"/>
  <c r="X188" i="2"/>
  <c r="W188" i="2"/>
  <c r="C33" i="3"/>
  <c r="X86" i="2"/>
  <c r="W86" i="2"/>
  <c r="W119" i="2"/>
  <c r="X81" i="2"/>
  <c r="X88" i="2"/>
  <c r="X93" i="2"/>
  <c r="X100" i="2"/>
  <c r="X128" i="2"/>
  <c r="W121" i="2"/>
  <c r="W130" i="2"/>
  <c r="W137" i="2"/>
  <c r="I39" i="3"/>
  <c r="J34" i="3"/>
  <c r="I34" i="3"/>
  <c r="J19" i="3"/>
  <c r="C25" i="3"/>
  <c r="I19" i="3"/>
  <c r="W10" i="2"/>
  <c r="X10" i="2" s="1"/>
  <c r="W15" i="2"/>
  <c r="X20" i="2"/>
  <c r="W32" i="2"/>
  <c r="W42" i="2"/>
  <c r="W47" i="2"/>
  <c r="X52" i="2"/>
  <c r="X64" i="2"/>
  <c r="X76" i="2"/>
  <c r="W90" i="2"/>
  <c r="X95" i="2"/>
  <c r="X102" i="2"/>
  <c r="W102" i="2"/>
  <c r="X146" i="2"/>
  <c r="X164" i="2"/>
  <c r="W164" i="2"/>
  <c r="X175" i="2"/>
  <c r="X205" i="2"/>
  <c r="X253" i="2"/>
  <c r="H10" i="3"/>
  <c r="J21" i="3"/>
  <c r="W13" i="2"/>
  <c r="H19" i="3"/>
  <c r="G19" i="3"/>
  <c r="Y7" i="2"/>
  <c r="W71" i="2"/>
  <c r="W97" i="2"/>
  <c r="W104" i="2"/>
  <c r="W109" i="2"/>
  <c r="W192" i="2"/>
  <c r="X213" i="2"/>
  <c r="X221" i="2"/>
  <c r="X229" i="2"/>
  <c r="X237" i="2"/>
  <c r="X245" i="2"/>
  <c r="G10" i="3"/>
  <c r="C34" i="3"/>
  <c r="W25" i="2"/>
  <c r="X62" i="2"/>
  <c r="W62" i="2"/>
  <c r="W30" i="2"/>
  <c r="W153" i="2"/>
  <c r="X78" i="2"/>
  <c r="W78" i="2"/>
  <c r="W194" i="2"/>
  <c r="I10" i="3"/>
  <c r="H34" i="3"/>
  <c r="X181" i="2"/>
  <c r="J10" i="3"/>
  <c r="J15" i="3"/>
  <c r="G15" i="3"/>
  <c r="C35" i="3"/>
  <c r="H6" i="3"/>
  <c r="J35" i="3"/>
  <c r="X40" i="2"/>
  <c r="X50" i="2"/>
  <c r="W7" i="2"/>
  <c r="X7" i="2" s="1"/>
  <c r="W39" i="2"/>
  <c r="X44" i="2"/>
  <c r="W106" i="2"/>
  <c r="X196" i="2"/>
  <c r="W196" i="2"/>
  <c r="X24" i="2"/>
  <c r="W29" i="2"/>
  <c r="X34" i="2"/>
  <c r="X56" i="2"/>
  <c r="W61" i="2"/>
  <c r="W87" i="2"/>
  <c r="W113" i="2"/>
  <c r="W120" i="2"/>
  <c r="W127" i="2"/>
  <c r="W136" i="2"/>
  <c r="W143" i="2"/>
  <c r="W152" i="2"/>
  <c r="W159" i="2"/>
  <c r="X172" i="2"/>
  <c r="W172" i="2"/>
  <c r="I6" i="3"/>
  <c r="I15" i="3"/>
  <c r="C36" i="3"/>
  <c r="X118" i="2"/>
  <c r="W118" i="2"/>
  <c r="X94" i="2"/>
  <c r="W94" i="2"/>
  <c r="J7" i="3"/>
  <c r="G7" i="3"/>
  <c r="C37" i="3"/>
  <c r="X12" i="2"/>
  <c r="X92" i="2"/>
  <c r="C22" i="3"/>
  <c r="W138" i="2"/>
  <c r="W145" i="2"/>
  <c r="W154" i="2"/>
  <c r="W176" i="2"/>
  <c r="W202" i="2"/>
  <c r="X204" i="2"/>
  <c r="W204" i="2"/>
  <c r="H7" i="3"/>
  <c r="J23" i="3"/>
  <c r="I23" i="3"/>
  <c r="H23" i="3"/>
  <c r="G23" i="3"/>
  <c r="C38" i="3"/>
  <c r="T8" i="2"/>
  <c r="G38" i="3" s="1"/>
  <c r="I32" i="3"/>
  <c r="W8" i="2"/>
  <c r="X8" i="2" s="1"/>
  <c r="W23" i="2"/>
  <c r="X28" i="2"/>
  <c r="C15" i="3"/>
  <c r="H38" i="3"/>
  <c r="X36" i="2"/>
  <c r="X70" i="2"/>
  <c r="W70" i="2"/>
  <c r="X108" i="2"/>
  <c r="W178" i="2"/>
  <c r="I7" i="3"/>
  <c r="J38" i="3"/>
  <c r="X165" i="2"/>
  <c r="W191" i="2"/>
  <c r="X252" i="2"/>
  <c r="W252" i="2"/>
  <c r="J18" i="3"/>
  <c r="C29" i="3"/>
  <c r="C39" i="3"/>
  <c r="X6" i="2"/>
  <c r="X84" i="2"/>
  <c r="W98" i="2"/>
  <c r="X110" i="2"/>
  <c r="W110" i="2"/>
  <c r="X124" i="2"/>
  <c r="X140" i="2"/>
  <c r="X156" i="2"/>
  <c r="W167" i="2"/>
  <c r="X180" i="2"/>
  <c r="W180" i="2"/>
  <c r="W210" i="2"/>
  <c r="X212" i="2"/>
  <c r="W212" i="2"/>
  <c r="X220" i="2"/>
  <c r="W220" i="2"/>
  <c r="X228" i="2"/>
  <c r="W228" i="2"/>
  <c r="X236" i="2"/>
  <c r="W236" i="2"/>
  <c r="X244" i="2"/>
  <c r="W244" i="2"/>
  <c r="W250" i="2"/>
  <c r="J8" i="3"/>
  <c r="I8" i="3"/>
  <c r="H8" i="3"/>
  <c r="G8" i="3"/>
  <c r="C19" i="3"/>
  <c r="J39" i="3"/>
  <c r="W218" i="2"/>
  <c r="W226" i="2"/>
  <c r="W234" i="2"/>
  <c r="W242" i="2"/>
  <c r="C30" i="3"/>
  <c r="C40" i="3"/>
  <c r="G28" i="3"/>
  <c r="G34" i="3"/>
  <c r="I38" i="3"/>
  <c r="C11" i="3"/>
  <c r="I13" i="3"/>
  <c r="I20" i="3"/>
  <c r="C6" i="3"/>
  <c r="G18" i="3"/>
  <c r="H26" i="3"/>
  <c r="G29" i="3"/>
  <c r="G35" i="3"/>
  <c r="H11" i="3"/>
  <c r="H18" i="3"/>
  <c r="H35" i="3"/>
  <c r="W134" i="2"/>
  <c r="W142" i="2"/>
  <c r="W158" i="2"/>
  <c r="W166" i="2"/>
  <c r="W174" i="2"/>
  <c r="W182" i="2"/>
  <c r="W190" i="2"/>
  <c r="W198" i="2"/>
  <c r="W206" i="2"/>
  <c r="W214" i="2"/>
  <c r="W222" i="2"/>
  <c r="W230" i="2"/>
  <c r="W238" i="2"/>
  <c r="W246" i="2"/>
  <c r="W254" i="2"/>
  <c r="G6" i="3"/>
  <c r="I11" i="3"/>
  <c r="G14" i="3"/>
  <c r="I18" i="3"/>
  <c r="G21" i="3"/>
  <c r="C24" i="3"/>
  <c r="I29" i="3"/>
  <c r="G33" i="3"/>
  <c r="I35" i="3"/>
  <c r="G39" i="3"/>
  <c r="W126" i="2"/>
  <c r="W150" i="2"/>
  <c r="H21" i="3"/>
  <c r="H33" i="3"/>
  <c r="H39" i="3"/>
  <c r="I33" i="3"/>
  <c r="J6" i="3"/>
  <c r="H24" i="3"/>
  <c r="H27" i="3"/>
  <c r="H15" i="3" l="1"/>
  <c r="H14" i="3"/>
  <c r="C9" i="3"/>
  <c r="H29" i="3"/>
  <c r="C10" i="3"/>
  <c r="C13" i="3" s="1"/>
  <c r="C7" i="3"/>
  <c r="H13" i="3"/>
  <c r="C8" i="3"/>
  <c r="C21" i="3"/>
  <c r="H32" i="3"/>
  <c r="G32" i="3"/>
  <c r="Y8" i="2"/>
  <c r="C20" i="3" s="1"/>
</calcChain>
</file>

<file path=xl/sharedStrings.xml><?xml version="1.0" encoding="utf-8"?>
<sst xmlns="http://schemas.openxmlformats.org/spreadsheetml/2006/main" count="170" uniqueCount="152">
  <si>
    <t>SatoshiMacro Trading Journal</t>
  </si>
  <si>
    <t>Free from satoshimacro.com. Opens in Excel, Google Sheets and Numbers.</t>
  </si>
  <si>
    <t>1. Set up (once)</t>
  </si>
  <si>
    <t>On the Settings sheet, enter your starting balance and, if you like, rename the setups, mistakes and emotions in the dropdown lists.</t>
  </si>
  <si>
    <t>2. Clear the examples</t>
  </si>
  <si>
    <t>The Journal sheet ships with five example trades. Delete the contents of their yellow cells only. The grey cells are formulas: leave them.</t>
  </si>
  <si>
    <t>3. Log every trade</t>
  </si>
  <si>
    <t>Same day, while it is fresh: date, pair, direction, setup, session, entry, stop, target, exit, size, the dollar amount you risked (what the stop would have cost), the net P&amp;L after spread, commission and swap, whether you followed your plan, any mistake, and how you felt.</t>
  </si>
  <si>
    <t>4. Review weekly</t>
  </si>
  <si>
    <t>Open the Stats sheet. Look at expectancy, then the by-setup table (which setups make money?), then the by-mistake table (which mistake costs the most R?). Pick one change for next week and write it into your trading plan.</t>
  </si>
  <si>
    <t>What R means</t>
  </si>
  <si>
    <t>R is your result as a multiple of what you risked. Risk $100 and make $220: +2.2R. Lose the full $100: -1R. It lets you compare trades of any size on equal terms.</t>
  </si>
  <si>
    <t>Expectancy</t>
  </si>
  <si>
    <t>Your average R per trade. If it is positive over 30 or more trades, you have an edge. If it is positive only when 'Followed plan?' is Yes, the problem is discipline, not the strategy.</t>
  </si>
  <si>
    <t>Your data</t>
  </si>
  <si>
    <t>Everything stays in this file on your device. Nothing is uploaded anywhere.</t>
  </si>
  <si>
    <t>Full guide</t>
  </si>
  <si>
    <t>satoshimacro.com/guides/forex/trading-journal/ (also: trading plan template, risk management checklist, position size calculator)</t>
  </si>
  <si>
    <t>satoshimacro.com/guides/forex/trading-journal/ | Educational only, not financial advice. Trading CFDs and forex carries a high risk of losing money.</t>
  </si>
  <si>
    <t>Fill in the yellow cells after every trade. Grey cells calculate themselves. Clear the five example trades (yellow cells only, not the grey formulas) before you start.</t>
  </si>
  <si>
    <t>YOU ENTER (after every trade)</t>
  </si>
  <si>
    <t>CALCULATED (do not type here)</t>
  </si>
  <si>
    <t>#</t>
  </si>
  <si>
    <t>Date</t>
  </si>
  <si>
    <t>Pair / asset</t>
  </si>
  <si>
    <t>Direction</t>
  </si>
  <si>
    <t>Setup</t>
  </si>
  <si>
    <t>Session</t>
  </si>
  <si>
    <t>Entry</t>
  </si>
  <si>
    <t>Stop</t>
  </si>
  <si>
    <t>Target</t>
  </si>
  <si>
    <t>Exit</t>
  </si>
  <si>
    <t>Size (lots)</t>
  </si>
  <si>
    <t>Risk ($)</t>
  </si>
  <si>
    <t>P&amp;L ($, net)</t>
  </si>
  <si>
    <t>Followed plan?</t>
  </si>
  <si>
    <t>Mistake</t>
  </si>
  <si>
    <t>Emotion</t>
  </si>
  <si>
    <t>Notes</t>
  </si>
  <si>
    <t>Planned R:R</t>
  </si>
  <si>
    <t>Result (R)</t>
  </si>
  <si>
    <t>Outcome</t>
  </si>
  <si>
    <t>Risk % of balance</t>
  </si>
  <si>
    <t>Balance after</t>
  </si>
  <si>
    <t>Peak balance</t>
  </si>
  <si>
    <t>Drawdown</t>
  </si>
  <si>
    <t>Loss streak</t>
  </si>
  <si>
    <t>Month</t>
  </si>
  <si>
    <t>Long</t>
  </si>
  <si>
    <t>Trend pullback</t>
  </si>
  <si>
    <t>London</t>
  </si>
  <si>
    <t>None</t>
  </si>
  <si>
    <t>Calm</t>
  </si>
  <si>
    <t>Short</t>
  </si>
  <si>
    <t>Resistance rejection</t>
  </si>
  <si>
    <t>New York</t>
  </si>
  <si>
    <t>Entered early</t>
  </si>
  <si>
    <t>Anxious</t>
  </si>
  <si>
    <t>Range support bounce</t>
  </si>
  <si>
    <t>Asia</t>
  </si>
  <si>
    <t>Moved stop too early</t>
  </si>
  <si>
    <t>Frustrated</t>
  </si>
  <si>
    <t>Breakout retest</t>
  </si>
  <si>
    <t>London/NY overlap</t>
  </si>
  <si>
    <t>Confident</t>
  </si>
  <si>
    <t>Your trading stats</t>
  </si>
  <si>
    <t>Everything here updates as you log trades. Read it at your weekly review: the by-setup and by-mistake tables are where the lessons are.</t>
  </si>
  <si>
    <t>Headline numbers</t>
  </si>
  <si>
    <t>Value</t>
  </si>
  <si>
    <t>What it tells you</t>
  </si>
  <si>
    <t>By setup</t>
  </si>
  <si>
    <t>Trades</t>
  </si>
  <si>
    <t>Win rate</t>
  </si>
  <si>
    <t>Avg R</t>
  </si>
  <si>
    <t>Total R</t>
  </si>
  <si>
    <t>Closed trades</t>
  </si>
  <si>
    <t>Trades with a risk and a P&amp;L entered.</t>
  </si>
  <si>
    <t>Wins / losses / breakeven</t>
  </si>
  <si>
    <t>Breakeven = within the band set on the Settings sheet.</t>
  </si>
  <si>
    <t>Wins divided by wins plus losses (breakevens excluded).</t>
  </si>
  <si>
    <t>Average win</t>
  </si>
  <si>
    <t>Average result of winning trades, in R.</t>
  </si>
  <si>
    <t>Average loss</t>
  </si>
  <si>
    <t>Average result of losing trades, in R. Close to -1.00R means your stops are honoured.</t>
  </si>
  <si>
    <t>Expectancy per trade</t>
  </si>
  <si>
    <t>Average R per trade. Above zero over 30+ trades is the sign of a real edge.</t>
  </si>
  <si>
    <t>Expectancy per trade ($)</t>
  </si>
  <si>
    <t>Average net profit or loss per trade.</t>
  </si>
  <si>
    <t>Win rate needed to break even</t>
  </si>
  <si>
    <t>At your average win and loss sizes. Compare with your actual win rate above.</t>
  </si>
  <si>
    <t>Profit factor</t>
  </si>
  <si>
    <t>Gross profit divided by gross loss. Above 1.0 is profitable; 1.5+ is solid.</t>
  </si>
  <si>
    <t>Total result</t>
  </si>
  <si>
    <t>Sum of R across all trades.</t>
  </si>
  <si>
    <t>Net P&amp;L ($)</t>
  </si>
  <si>
    <t>After costs, as entered.</t>
  </si>
  <si>
    <t>Current balance</t>
  </si>
  <si>
    <t>Starting balance plus net P&amp;L.</t>
  </si>
  <si>
    <t>By mistake</t>
  </si>
  <si>
    <t>Return on starting balance</t>
  </si>
  <si>
    <t>Largest win / largest loss</t>
  </si>
  <si>
    <t>A loss much bigger than -1R means a stop was moved or skipped.</t>
  </si>
  <si>
    <t>Worst losing streak</t>
  </si>
  <si>
    <t>Most losses in a row. Plan your risk so the next one does not end the account.</t>
  </si>
  <si>
    <t>Max drawdown from peak</t>
  </si>
  <si>
    <t>Largest fall from a balance high.</t>
  </si>
  <si>
    <t>Average planned reward:risk</t>
  </si>
  <si>
    <t>From entry, stop and target. Compare with your average win.</t>
  </si>
  <si>
    <t>Trades where you followed the plan</t>
  </si>
  <si>
    <t>Expectancy when you followed the plan</t>
  </si>
  <si>
    <t>The most useful number in the journal.</t>
  </si>
  <si>
    <t>Expectancy when you did not</t>
  </si>
  <si>
    <t>If this is worse, the fix is discipline, not a new strategy.</t>
  </si>
  <si>
    <t>By month</t>
  </si>
  <si>
    <t>Trades | win rate | total R | net P&amp;L</t>
  </si>
  <si>
    <t>By session</t>
  </si>
  <si>
    <t>By direction</t>
  </si>
  <si>
    <t>Charts</t>
  </si>
  <si>
    <t>Settings</t>
  </si>
  <si>
    <t>Set your starting balance and edit the dropdown lists. Changes flow through the Journal and Stats sheets automatically.</t>
  </si>
  <si>
    <t>Setting</t>
  </si>
  <si>
    <t>What it does</t>
  </si>
  <si>
    <t>Starting balance</t>
  </si>
  <si>
    <t>Account balance on the first journal day, in your account currency.</t>
  </si>
  <si>
    <t>Account currency</t>
  </si>
  <si>
    <t>AUD</t>
  </si>
  <si>
    <t>Label only. Enter every dollar figure in this currency.</t>
  </si>
  <si>
    <t>Breakeven band (R)</t>
  </si>
  <si>
    <t>Results within plus or minus this many R count as breakeven, not a win or loss.</t>
  </si>
  <si>
    <t>Journal start month</t>
  </si>
  <si>
    <t>First month shown in the monthly table on the Stats sheet.</t>
  </si>
  <si>
    <t>Dropdown lists</t>
  </si>
  <si>
    <t>Setups</t>
  </si>
  <si>
    <t>Mistakes</t>
  </si>
  <si>
    <t>Emotions</t>
  </si>
  <si>
    <t>Sessions</t>
  </si>
  <si>
    <t>Directions</t>
  </si>
  <si>
    <t>Edit or add to the yellow list cells. Blank cells are ignored.</t>
  </si>
  <si>
    <t>No stop</t>
  </si>
  <si>
    <t>Range resistance fade</t>
  </si>
  <si>
    <t>Widened stop</t>
  </si>
  <si>
    <t>Euphoric</t>
  </si>
  <si>
    <t>Support hold</t>
  </si>
  <si>
    <t>Oversized</t>
  </si>
  <si>
    <t>Bored</t>
  </si>
  <si>
    <t>News reaction</t>
  </si>
  <si>
    <t>Revenge trade</t>
  </si>
  <si>
    <t>Tired</t>
  </si>
  <si>
    <t>Chased entry</t>
  </si>
  <si>
    <t>Exited early</t>
  </si>
  <si>
    <t>Ignored news</t>
  </si>
  <si>
    <t>Traded outside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</si>
</sst>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 yyyy"/>
    <numFmt numFmtId="165" formatCode="dd/mm/yyyy"/>
    <numFmt numFmtId="166" formatCode="0.00###"/>
    <numFmt numFmtId="167" formatCode="0.00&quot;R&quot;"/>
    <numFmt numFmtId="168" formatCode="\+0.00&quot;R&quot;;[Red]\-0.00&quot;R&quot;;0.00&quot;R&quot;"/>
    <numFmt numFmtId="169" formatCode="0.0%;[Red]\-0.0%"/>
    <numFmt numFmtId="170" formatCode="0.0%"/>
    <numFmt numFmtId="171" formatCode="\+0.00&quot;R&quot;"/>
    <numFmt numFmtId="172" formatCode="0.00&quot;R&quot;;\-0.00&quot;R&quot;"/>
    <numFmt numFmtId="173" formatCode="\+0.00&quot;R&quot;;[Red]\-0.00&quot;R&quot;"/>
    <numFmt numFmtId="174" formatCode="0.00%;[Red]\-0.00%"/>
    <numFmt numFmtId="175" formatCode="mmmm\ yyyy"/>
  </numFmts>
  <fonts count="12" x14ac:knownFonts="1">
    <font>
      <sz val="11"/>
      <color theme="1"/>
      <name val="Calibri"/>
      <family val="2"/>
      <scheme val="minor"/>
    </font>
    <font>
      <b/>
      <sz val="16"/>
      <color rgb="FFC9A961"/>
      <name val="Calibri"/>
    </font>
    <font>
      <sz val="10"/>
      <color rgb="FFFFFFFF"/>
      <name val="Calibri"/>
    </font>
    <font>
      <b/>
      <sz val="11"/>
      <color rgb="FFFFFFFF"/>
      <name val="Calibri"/>
    </font>
    <font>
      <b/>
      <sz val="11"/>
      <name val="Calibri"/>
    </font>
    <font>
      <i/>
      <sz val="11"/>
      <color rgb="FF6B7280"/>
      <name val="Calibri"/>
    </font>
    <font>
      <i/>
      <sz val="9"/>
      <color rgb="FF6B7280"/>
      <name val="Calibri"/>
    </font>
    <font>
      <b/>
      <sz val="9"/>
      <color rgb="FF0A1628"/>
      <name val="Calibri"/>
    </font>
    <font>
      <sz val="11"/>
      <color rgb="FF1F2937"/>
      <name val="Calibri"/>
    </font>
    <font>
      <b/>
      <sz val="11"/>
      <name val="Calibri"/>
    </font>
    <font>
      <b/>
      <sz val="11"/>
      <color rgb="FF0A1628"/>
      <name val="Calibri"/>
    </font>
    <font>
      <b/>
      <sz val="11"/>
      <color rgb="FF0A1628"/>
      <name val="Calibri"/>
    </font>
  </fonts>
  <fills count="8">
    <fill>
      <patternFill patternType="none"/>
    </fill>
    <fill>
      <patternFill patternType="gray125"/>
    </fill>
    <fill>
      <patternFill patternType="solid">
        <fgColor rgb="FF0A1628"/>
      </patternFill>
    </fill>
    <fill>
      <patternFill patternType="solid">
        <fgColor rgb="FFC9A961"/>
      </patternFill>
    </fill>
    <fill>
      <patternFill patternType="solid">
        <fgColor rgb="FF1F2A44"/>
      </patternFill>
    </fill>
    <fill>
      <patternFill patternType="solid">
        <fgColor rgb="FFFFF4CC"/>
      </patternFill>
    </fill>
    <fill>
      <patternFill patternType="solid">
        <fgColor rgb="FFE8DDBF"/>
      </patternFill>
    </fill>
    <fill>
      <patternFill patternType="solid">
        <fgColor rgb="FFEEF2F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55">
    <xf numFmtId="0" fontId="0" fillId="0" borderId="0" xfId="0"/>
    <xf numFmtId="0" fontId="0" fillId="3" borderId="0" xfId="0" applyFill="1"/>
    <xf numFmtId="0" fontId="11" fillId="0" borderId="0" xfId="0" applyFont="1" applyAlignment="1">
      <alignment vertical="top"/>
    </xf>
    <xf numFmtId="0" fontId="0" fillId="0" borderId="0" xfId="0" applyAlignment="1">
      <alignment vertical="top" wrapText="1"/>
    </xf>
    <xf numFmtId="0" fontId="10" fillId="0" borderId="0" xfId="0" applyFont="1"/>
    <xf numFmtId="0" fontId="6" fillId="0" borderId="0" xfId="0" applyFont="1"/>
    <xf numFmtId="0" fontId="7" fillId="6" borderId="0" xfId="0" applyFont="1" applyFill="1" applyAlignment="1">
      <alignment horizontal="center"/>
    </xf>
    <xf numFmtId="0" fontId="3" fillId="4" borderId="1" xfId="0" applyFont="1" applyFill="1" applyBorder="1" applyAlignment="1">
      <alignment horizontal="center" vertical="center" wrapText="1"/>
    </xf>
    <xf numFmtId="1" fontId="8" fillId="7" borderId="1" xfId="0" applyNumberFormat="1" applyFont="1" applyFill="1" applyBorder="1"/>
    <xf numFmtId="165" fontId="0" fillId="5" borderId="1" xfId="0" applyNumberFormat="1" applyFill="1" applyBorder="1"/>
    <xf numFmtId="0" fontId="0" fillId="5" borderId="1" xfId="0" applyFill="1" applyBorder="1"/>
    <xf numFmtId="166" fontId="0" fillId="5" borderId="1" xfId="0" applyNumberFormat="1" applyFill="1" applyBorder="1"/>
    <xf numFmtId="2" fontId="0" fillId="5" borderId="1" xfId="0" applyNumberFormat="1" applyFill="1" applyBorder="1"/>
    <xf numFmtId="4" fontId="0" fillId="5" borderId="1" xfId="0" applyNumberFormat="1" applyFill="1" applyBorder="1"/>
    <xf numFmtId="40" fontId="0" fillId="5" borderId="1" xfId="0" applyNumberFormat="1" applyFill="1" applyBorder="1"/>
    <xf numFmtId="167" fontId="8" fillId="7" borderId="1" xfId="0" applyNumberFormat="1" applyFont="1" applyFill="1" applyBorder="1"/>
    <xf numFmtId="168" fontId="8" fillId="7" borderId="1" xfId="0" applyNumberFormat="1" applyFont="1" applyFill="1" applyBorder="1"/>
    <xf numFmtId="0" fontId="8" fillId="7" borderId="1" xfId="0" applyFont="1" applyFill="1" applyBorder="1"/>
    <xf numFmtId="10" fontId="8" fillId="7" borderId="1" xfId="0" applyNumberFormat="1" applyFont="1" applyFill="1" applyBorder="1"/>
    <xf numFmtId="4" fontId="8" fillId="7" borderId="1" xfId="0" applyNumberFormat="1" applyFont="1" applyFill="1" applyBorder="1"/>
    <xf numFmtId="169" fontId="8" fillId="7" borderId="1" xfId="0" applyNumberFormat="1" applyFont="1" applyFill="1" applyBorder="1"/>
    <xf numFmtId="164" fontId="8" fillId="7" borderId="1" xfId="0" applyNumberFormat="1" applyFont="1" applyFill="1" applyBorder="1"/>
    <xf numFmtId="0" fontId="3" fillId="4" borderId="0" xfId="0" applyFont="1" applyFill="1"/>
    <xf numFmtId="0" fontId="4" fillId="0" borderId="1" xfId="0" applyFont="1" applyBorder="1"/>
    <xf numFmtId="1" fontId="9" fillId="7" borderId="1" xfId="0" applyNumberFormat="1" applyFont="1" applyFill="1" applyBorder="1" applyAlignment="1">
      <alignment horizontal="right"/>
    </xf>
    <xf numFmtId="0" fontId="6" fillId="0" borderId="1" xfId="0" applyFont="1" applyBorder="1" applyAlignment="1">
      <alignment vertical="center" wrapText="1"/>
    </xf>
    <xf numFmtId="0" fontId="0" fillId="7" borderId="1" xfId="0" applyFill="1" applyBorder="1"/>
    <xf numFmtId="1" fontId="0" fillId="7" borderId="1" xfId="0" applyNumberFormat="1" applyFill="1" applyBorder="1"/>
    <xf numFmtId="9" fontId="0" fillId="7" borderId="1" xfId="0" applyNumberFormat="1" applyFill="1" applyBorder="1"/>
    <xf numFmtId="168" fontId="0" fillId="7" borderId="1" xfId="0" applyNumberFormat="1" applyFill="1" applyBorder="1"/>
    <xf numFmtId="0" fontId="9" fillId="7" borderId="1" xfId="0" applyFont="1" applyFill="1" applyBorder="1" applyAlignment="1">
      <alignment horizontal="right"/>
    </xf>
    <xf numFmtId="170" fontId="9" fillId="7" borderId="1" xfId="0" applyNumberFormat="1" applyFont="1" applyFill="1" applyBorder="1" applyAlignment="1">
      <alignment horizontal="right"/>
    </xf>
    <xf numFmtId="171" fontId="9" fillId="7" borderId="1" xfId="0" applyNumberFormat="1" applyFont="1" applyFill="1" applyBorder="1" applyAlignment="1">
      <alignment horizontal="right"/>
    </xf>
    <xf numFmtId="172" fontId="9" fillId="7" borderId="1" xfId="0" applyNumberFormat="1" applyFont="1" applyFill="1" applyBorder="1" applyAlignment="1">
      <alignment horizontal="right"/>
    </xf>
    <xf numFmtId="0" fontId="4" fillId="6" borderId="1" xfId="0" applyFont="1" applyFill="1" applyBorder="1"/>
    <xf numFmtId="173" fontId="9" fillId="6" borderId="1" xfId="0" applyNumberFormat="1" applyFont="1" applyFill="1" applyBorder="1" applyAlignment="1">
      <alignment horizontal="right"/>
    </xf>
    <xf numFmtId="40" fontId="9" fillId="7" borderId="1" xfId="0" applyNumberFormat="1" applyFont="1" applyFill="1" applyBorder="1" applyAlignment="1">
      <alignment horizontal="right"/>
    </xf>
    <xf numFmtId="2" fontId="9" fillId="7" borderId="1" xfId="0" applyNumberFormat="1" applyFont="1" applyFill="1" applyBorder="1" applyAlignment="1">
      <alignment horizontal="right"/>
    </xf>
    <xf numFmtId="173" fontId="9" fillId="7" borderId="1" xfId="0" applyNumberFormat="1" applyFont="1" applyFill="1" applyBorder="1" applyAlignment="1">
      <alignment horizontal="right"/>
    </xf>
    <xf numFmtId="4" fontId="9" fillId="7" borderId="1" xfId="0" applyNumberFormat="1" applyFont="1" applyFill="1" applyBorder="1" applyAlignment="1">
      <alignment horizontal="right"/>
    </xf>
    <xf numFmtId="174" fontId="9" fillId="7" borderId="1" xfId="0" applyNumberFormat="1" applyFont="1" applyFill="1" applyBorder="1" applyAlignment="1">
      <alignment horizontal="right"/>
    </xf>
    <xf numFmtId="169" fontId="9" fillId="7" borderId="1" xfId="0" applyNumberFormat="1" applyFont="1" applyFill="1" applyBorder="1" applyAlignment="1">
      <alignment horizontal="right"/>
    </xf>
    <xf numFmtId="167" fontId="9" fillId="7" borderId="1" xfId="0" applyNumberFormat="1" applyFont="1" applyFill="1" applyBorder="1" applyAlignment="1">
      <alignment horizontal="right"/>
    </xf>
    <xf numFmtId="9" fontId="9" fillId="7" borderId="1" xfId="0" applyNumberFormat="1" applyFont="1" applyFill="1" applyBorder="1" applyAlignment="1">
      <alignment horizontal="right"/>
    </xf>
    <xf numFmtId="175" fontId="0" fillId="0" borderId="1" xfId="0" applyNumberFormat="1" applyBorder="1"/>
    <xf numFmtId="0" fontId="4" fillId="0" borderId="0" xfId="0" applyFont="1"/>
    <xf numFmtId="0" fontId="5" fillId="0" borderId="0" xfId="0" applyFont="1"/>
    <xf numFmtId="164" fontId="0" fillId="5" borderId="1" xfId="0" applyNumberFormat="1" applyFill="1" applyBorder="1"/>
    <xf numFmtId="0" fontId="5" fillId="0" borderId="0" xfId="0" applyFont="1" applyAlignment="1">
      <alignment vertical="top" wrapText="1"/>
    </xf>
    <xf numFmtId="0" fontId="1" fillId="2" borderId="0" xfId="0" applyFont="1" applyFill="1" applyAlignment="1">
      <alignment vertical="center" indent="1"/>
    </xf>
    <xf numFmtId="0" fontId="0" fillId="2" borderId="0" xfId="0" applyFill="1"/>
    <xf numFmtId="0" fontId="2" fillId="2" borderId="0" xfId="0" applyFont="1" applyFill="1" applyAlignment="1">
      <alignment vertical="center" wrapText="1" indent="1"/>
    </xf>
    <xf numFmtId="0" fontId="7" fillId="6" borderId="0" xfId="0" applyFont="1" applyFill="1" applyAlignment="1">
      <alignment horizontal="center"/>
    </xf>
    <xf numFmtId="0" fontId="0" fillId="7" borderId="1" xfId="0" applyFill="1" applyBorder="1"/>
    <xf numFmtId="0" fontId="0" fillId="0" borderId="0" xfId="0"/>
  </cellXfs>
  <cellStyles count="1">
    <cellStyle name="Normal" xfId="0" builtinId="0"/>
  </cellStyles>
  <dxfs count="3">
    <dxf>
      <font>
        <b/>
        <color rgb="FFB5483F"/>
      </font>
    </dxf>
    <dxf>
      <font>
        <b/>
        <color rgb="FF3A8A4F"/>
      </font>
    </dxf>
    <dxf>
      <font>
        <b/>
        <color rgb="FF3A8A4F"/>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AU"/>
              <a:t>Equity curve (balance after each trade)</a:t>
            </a:r>
          </a:p>
        </c:rich>
      </c:tx>
      <c:overlay val="0"/>
    </c:title>
    <c:autoTitleDeleted val="0"/>
    <c:plotArea>
      <c:layout/>
      <c:lineChart>
        <c:grouping val="standard"/>
        <c:varyColors val="0"/>
        <c:ser>
          <c:idx val="0"/>
          <c:order val="0"/>
          <c:tx>
            <c:v>Balance</c:v>
          </c:tx>
          <c:spPr>
            <a:ln w="31750">
              <a:solidFill>
                <a:srgbClr val="C9A961"/>
              </a:solidFill>
            </a:ln>
          </c:spPr>
          <c:marker>
            <c:symbol val="circle"/>
            <c:size val="5"/>
            <c:spPr>
              <a:solidFill>
                <a:srgbClr val="C9A961"/>
              </a:solidFill>
              <a:ln w="31750">
                <a:solidFill>
                  <a:srgbClr val="C9A961"/>
                </a:solidFill>
                <a:prstDash val="solid"/>
              </a:ln>
            </c:spPr>
          </c:marker>
          <c:cat>
            <c:numRef>
              <c:f>[0]!TradeNumbers</c:f>
            </c:numRef>
          </c:cat>
          <c:val>
            <c:numRef>
              <c:f>[0]!EquityCurve</c:f>
              <c:numCache>
                <c:formatCode>#,##0.00</c:formatCode>
                <c:ptCount val="1"/>
                <c:pt idx="0">
                  <c:v>0</c:v>
                </c:pt>
              </c:numCache>
            </c:numRef>
          </c:val>
          <c:smooth val="0"/>
          <c:extLst>
            <c:ext xmlns:c16="http://schemas.microsoft.com/office/drawing/2014/chart" uri="{C3380CC4-5D6E-409C-BE32-E72D297353CC}">
              <c16:uniqueId val="{00000002-9A11-4A1D-BACD-A024560ACCF2}"/>
            </c:ext>
          </c:extLst>
        </c:ser>
        <c:dLbls>
          <c:showLegendKey val="0"/>
          <c:showVal val="0"/>
          <c:showCatName val="0"/>
          <c:showSerName val="0"/>
          <c:showPercent val="0"/>
          <c:showBubbleSize val="0"/>
        </c:dLbls>
        <c:marker val="1"/>
        <c:smooth val="0"/>
        <c:axId val="142332575"/>
        <c:axId val="23608399"/>
      </c:lineChart>
      <c:catAx>
        <c:axId val="142332575"/>
        <c:scaling>
          <c:orientation val="minMax"/>
        </c:scaling>
        <c:delete val="0"/>
        <c:axPos val="b"/>
        <c:title>
          <c:tx>
            <c:rich>
              <a:bodyPr/>
              <a:lstStyle/>
              <a:p>
                <a:pPr>
                  <a:defRPr/>
                </a:pPr>
                <a:r>
                  <a:rPr lang="en-AU"/>
                  <a:t>Trade #</a:t>
                </a:r>
              </a:p>
            </c:rich>
          </c:tx>
          <c:overlay val="0"/>
        </c:title>
        <c:numFmt formatCode="0" sourceLinked="1"/>
        <c:majorTickMark val="out"/>
        <c:minorTickMark val="none"/>
        <c:tickLblPos val="nextTo"/>
        <c:crossAx val="23608399"/>
        <c:crosses val="autoZero"/>
        <c:auto val="1"/>
        <c:lblAlgn val="ctr"/>
        <c:lblOffset val="100"/>
        <c:noMultiLvlLbl val="0"/>
      </c:catAx>
      <c:valAx>
        <c:axId val="23608399"/>
        <c:scaling>
          <c:orientation val="minMax"/>
        </c:scaling>
        <c:delete val="0"/>
        <c:axPos val="l"/>
        <c:majorGridlines>
          <c:spPr>
            <a:ln>
              <a:solidFill>
                <a:srgbClr val="E5E7EB"/>
              </a:solidFill>
            </a:ln>
          </c:spPr>
        </c:majorGridlines>
        <c:numFmt formatCode="#,##0" sourceLinked="0"/>
        <c:majorTickMark val="out"/>
        <c:minorTickMark val="none"/>
        <c:tickLblPos val="nextTo"/>
        <c:crossAx val="142332575"/>
        <c:crosses val="autoZero"/>
        <c:crossBetween val="between"/>
      </c:valAx>
    </c:plotArea>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AU"/>
              <a:t>Total R by setup</a:t>
            </a:r>
          </a:p>
        </c:rich>
      </c:tx>
      <c:overlay val="0"/>
    </c:title>
    <c:autoTitleDeleted val="0"/>
    <c:plotArea>
      <c:layout/>
      <c:barChart>
        <c:barDir val="bar"/>
        <c:grouping val="clustered"/>
        <c:varyColors val="0"/>
        <c:ser>
          <c:idx val="0"/>
          <c:order val="0"/>
          <c:tx>
            <c:v>Total R</c:v>
          </c:tx>
          <c:spPr>
            <a:solidFill>
              <a:srgbClr val="0A1628"/>
            </a:solidFill>
          </c:spPr>
          <c:invertIfNegative val="0"/>
          <c:cat>
            <c:strRef>
              <c:f>[0]!SetupNames</c:f>
              <c:strCache>
                <c:ptCount val="7"/>
                <c:pt idx="0">
                  <c:v>Trend pullback</c:v>
                </c:pt>
                <c:pt idx="1">
                  <c:v>Breakout retest</c:v>
                </c:pt>
                <c:pt idx="2">
                  <c:v>Range support bounce</c:v>
                </c:pt>
                <c:pt idx="3">
                  <c:v>Range resistance fade</c:v>
                </c:pt>
                <c:pt idx="4">
                  <c:v>Resistance rejection</c:v>
                </c:pt>
                <c:pt idx="5">
                  <c:v>Support hold</c:v>
                </c:pt>
                <c:pt idx="6">
                  <c:v>News reaction</c:v>
                </c:pt>
              </c:strCache>
            </c:strRef>
          </c:cat>
          <c:val>
            <c:numRef>
              <c:f>[0]!SetupTotalR</c:f>
              <c:numCache>
                <c:formatCode>\+0.00"R";[Red]\-0.00"R";0.00"R"</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2-5856-48A0-AB96-CABB05A2511E}"/>
            </c:ext>
          </c:extLst>
        </c:ser>
        <c:dLbls>
          <c:showLegendKey val="0"/>
          <c:showVal val="0"/>
          <c:showCatName val="0"/>
          <c:showSerName val="0"/>
          <c:showPercent val="0"/>
          <c:showBubbleSize val="0"/>
        </c:dLbls>
        <c:gapWidth val="150"/>
        <c:axId val="159326463"/>
        <c:axId val="23613679"/>
      </c:barChart>
      <c:catAx>
        <c:axId val="159326463"/>
        <c:scaling>
          <c:orientation val="maxMin"/>
        </c:scaling>
        <c:delete val="0"/>
        <c:axPos val="l"/>
        <c:numFmt formatCode="General" sourceLinked="1"/>
        <c:majorTickMark val="out"/>
        <c:minorTickMark val="none"/>
        <c:tickLblPos val="low"/>
        <c:crossAx val="23613679"/>
        <c:crosses val="autoZero"/>
        <c:auto val="1"/>
        <c:lblAlgn val="ctr"/>
        <c:lblOffset val="100"/>
        <c:noMultiLvlLbl val="0"/>
      </c:catAx>
      <c:valAx>
        <c:axId val="23613679"/>
        <c:scaling>
          <c:orientation val="minMax"/>
        </c:scaling>
        <c:delete val="0"/>
        <c:axPos val="b"/>
        <c:majorGridlines>
          <c:spPr>
            <a:ln>
              <a:solidFill>
                <a:srgbClr val="E5E7EB"/>
              </a:solidFill>
            </a:ln>
          </c:spPr>
        </c:majorGridlines>
        <c:numFmt formatCode="0.0&quot;R&quot;" sourceLinked="0"/>
        <c:majorTickMark val="out"/>
        <c:minorTickMark val="none"/>
        <c:tickLblPos val="nextTo"/>
        <c:crossAx val="159326463"/>
        <c:crosses val="max"/>
        <c:crossBetween val="between"/>
      </c:valAx>
    </c:plotArea>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0</xdr:colOff>
      <xdr:row>42</xdr:row>
      <xdr:rowOff>0</xdr:rowOff>
    </xdr:from>
    <xdr:to>
      <xdr:col>3</xdr:col>
      <xdr:colOff>3136900</xdr:colOff>
      <xdr:row>59</xdr:row>
      <xdr:rowOff>63500</xdr:rowOff>
    </xdr:to>
    <xdr:graphicFrame macro="">
      <xdr:nvGraphicFramePr>
        <xdr:cNvPr id="2" name="Chart 1">
          <a:extLst>
            <a:ext uri="{FF2B5EF4-FFF2-40B4-BE49-F238E27FC236}">
              <a16:creationId xmlns:a16="http://schemas.microsoft.com/office/drawing/2014/main" id="{6939E245-7E41-4AE9-F00D-E9B3DBA87D8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42</xdr:row>
      <xdr:rowOff>0</xdr:rowOff>
    </xdr:from>
    <xdr:to>
      <xdr:col>11</xdr:col>
      <xdr:colOff>523875</xdr:colOff>
      <xdr:row>59</xdr:row>
      <xdr:rowOff>63500</xdr:rowOff>
    </xdr:to>
    <xdr:graphicFrame macro="">
      <xdr:nvGraphicFramePr>
        <xdr:cNvPr id="3" name="Chart 2">
          <a:extLst>
            <a:ext uri="{FF2B5EF4-FFF2-40B4-BE49-F238E27FC236}">
              <a16:creationId xmlns:a16="http://schemas.microsoft.com/office/drawing/2014/main" id="{C24B22D3-34F5-3F4D-55C3-A55A2B58C1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
  <sheetViews>
    <sheetView showGridLines="0" tabSelected="1" workbookViewId="0">
      <selection sqref="A1:C1"/>
    </sheetView>
  </sheetViews>
  <sheetFormatPr defaultRowHeight="15" x14ac:dyDescent="0.25"/>
  <cols>
    <col min="1" max="1" width="24" customWidth="1"/>
    <col min="2" max="2" width="95" customWidth="1"/>
  </cols>
  <sheetData>
    <row r="1" spans="1:3" ht="30" customHeight="1" x14ac:dyDescent="0.25">
      <c r="A1" s="49" t="s">
        <v>0</v>
      </c>
      <c r="B1" s="50"/>
      <c r="C1" s="50"/>
    </row>
    <row r="2" spans="1:3" ht="30" customHeight="1" x14ac:dyDescent="0.25">
      <c r="A2" s="51" t="s">
        <v>1</v>
      </c>
      <c r="B2" s="50"/>
      <c r="C2" s="50"/>
    </row>
    <row r="3" spans="1:3" ht="3.95" customHeight="1" x14ac:dyDescent="0.25">
      <c r="A3" s="1"/>
      <c r="B3" s="1"/>
      <c r="C3" s="1"/>
    </row>
    <row r="5" spans="1:3" ht="48" customHeight="1" x14ac:dyDescent="0.25">
      <c r="A5" s="2" t="s">
        <v>2</v>
      </c>
      <c r="B5" s="3" t="s">
        <v>3</v>
      </c>
    </row>
    <row r="6" spans="1:3" ht="48" customHeight="1" x14ac:dyDescent="0.25">
      <c r="A6" s="2" t="s">
        <v>4</v>
      </c>
      <c r="B6" s="3" t="s">
        <v>5</v>
      </c>
    </row>
    <row r="7" spans="1:3" ht="48" customHeight="1" x14ac:dyDescent="0.25">
      <c r="A7" s="2" t="s">
        <v>6</v>
      </c>
      <c r="B7" s="3" t="s">
        <v>7</v>
      </c>
    </row>
    <row r="8" spans="1:3" ht="48" customHeight="1" x14ac:dyDescent="0.25">
      <c r="A8" s="2" t="s">
        <v>8</v>
      </c>
      <c r="B8" s="3" t="s">
        <v>9</v>
      </c>
    </row>
    <row r="9" spans="1:3" ht="48" customHeight="1" x14ac:dyDescent="0.25">
      <c r="A9" s="2" t="s">
        <v>10</v>
      </c>
      <c r="B9" s="3" t="s">
        <v>11</v>
      </c>
    </row>
    <row r="10" spans="1:3" ht="48" customHeight="1" x14ac:dyDescent="0.25">
      <c r="A10" s="2" t="s">
        <v>12</v>
      </c>
      <c r="B10" s="3" t="s">
        <v>13</v>
      </c>
    </row>
    <row r="11" spans="1:3" ht="48" customHeight="1" x14ac:dyDescent="0.25">
      <c r="A11" s="2" t="s">
        <v>14</v>
      </c>
      <c r="B11" s="3" t="s">
        <v>15</v>
      </c>
    </row>
    <row r="13" spans="1:3" x14ac:dyDescent="0.25">
      <c r="A13" s="4" t="s">
        <v>16</v>
      </c>
      <c r="B13" t="s">
        <v>17</v>
      </c>
    </row>
    <row r="15" spans="1:3" x14ac:dyDescent="0.25">
      <c r="A15" s="5" t="s">
        <v>18</v>
      </c>
    </row>
  </sheetData>
  <mergeCells count="2">
    <mergeCell ref="A1:C1"/>
    <mergeCell ref="A2:C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57"/>
  <sheetViews>
    <sheetView showGridLines="0" workbookViewId="0">
      <pane xSplit="2" ySplit="5" topLeftCell="C6" activePane="bottomRight" state="frozen"/>
      <selection pane="topRight"/>
      <selection pane="bottomLeft"/>
      <selection pane="bottomRight" sqref="A1:Z1"/>
    </sheetView>
  </sheetViews>
  <sheetFormatPr defaultRowHeight="15" x14ac:dyDescent="0.25"/>
  <cols>
    <col min="1" max="1" width="5" customWidth="1"/>
    <col min="2" max="3" width="12" customWidth="1"/>
    <col min="4" max="4" width="10" customWidth="1"/>
    <col min="5" max="5" width="22" customWidth="1"/>
    <col min="6" max="6" width="17" customWidth="1"/>
    <col min="7" max="12" width="10" customWidth="1"/>
    <col min="13" max="13" width="12" customWidth="1"/>
    <col min="14" max="14" width="10" customWidth="1"/>
    <col min="15" max="15" width="20" customWidth="1"/>
    <col min="16" max="16" width="12" customWidth="1"/>
    <col min="17" max="17" width="36" customWidth="1"/>
    <col min="18" max="19" width="10" customWidth="1"/>
    <col min="20" max="20" width="11" customWidth="1"/>
    <col min="21" max="21" width="10" customWidth="1"/>
    <col min="22" max="23" width="13" customWidth="1"/>
    <col min="24" max="24" width="10" customWidth="1"/>
    <col min="25" max="25" width="8" customWidth="1"/>
    <col min="26" max="26" width="10" customWidth="1"/>
  </cols>
  <sheetData>
    <row r="1" spans="1:26" ht="30" customHeight="1" x14ac:dyDescent="0.25">
      <c r="A1" s="49" t="s">
        <v>0</v>
      </c>
      <c r="B1" s="50"/>
      <c r="C1" s="50"/>
      <c r="D1" s="50"/>
      <c r="E1" s="50"/>
      <c r="F1" s="50"/>
      <c r="G1" s="50"/>
      <c r="H1" s="50"/>
      <c r="I1" s="50"/>
      <c r="J1" s="50"/>
      <c r="K1" s="50"/>
      <c r="L1" s="50"/>
      <c r="M1" s="50"/>
      <c r="N1" s="50"/>
      <c r="O1" s="50"/>
      <c r="P1" s="50"/>
      <c r="Q1" s="50"/>
      <c r="R1" s="50"/>
      <c r="S1" s="50"/>
      <c r="T1" s="50"/>
      <c r="U1" s="50"/>
      <c r="V1" s="50"/>
      <c r="W1" s="50"/>
      <c r="X1" s="50"/>
      <c r="Y1" s="50"/>
      <c r="Z1" s="50"/>
    </row>
    <row r="2" spans="1:26" ht="30" customHeight="1" x14ac:dyDescent="0.25">
      <c r="A2" s="51" t="s">
        <v>19</v>
      </c>
      <c r="B2" s="50"/>
      <c r="C2" s="50"/>
      <c r="D2" s="50"/>
      <c r="E2" s="50"/>
      <c r="F2" s="50"/>
      <c r="G2" s="50"/>
      <c r="H2" s="50"/>
      <c r="I2" s="50"/>
      <c r="J2" s="50"/>
      <c r="K2" s="50"/>
      <c r="L2" s="50"/>
      <c r="M2" s="50"/>
      <c r="N2" s="50"/>
      <c r="O2" s="50"/>
      <c r="P2" s="50"/>
      <c r="Q2" s="50"/>
      <c r="R2" s="50"/>
      <c r="S2" s="50"/>
      <c r="T2" s="50"/>
      <c r="U2" s="50"/>
      <c r="V2" s="50"/>
      <c r="W2" s="50"/>
      <c r="X2" s="50"/>
      <c r="Y2" s="50"/>
      <c r="Z2" s="50"/>
    </row>
    <row r="3" spans="1:26" ht="3.95" customHeight="1" x14ac:dyDescent="0.25">
      <c r="A3" s="1"/>
      <c r="B3" s="1"/>
      <c r="C3" s="1"/>
      <c r="D3" s="1"/>
      <c r="E3" s="1"/>
      <c r="F3" s="1"/>
      <c r="G3" s="1"/>
      <c r="H3" s="1"/>
      <c r="I3" s="1"/>
      <c r="J3" s="1"/>
      <c r="K3" s="1"/>
      <c r="L3" s="1"/>
      <c r="M3" s="1"/>
      <c r="N3" s="1"/>
      <c r="O3" s="1"/>
      <c r="P3" s="1"/>
      <c r="Q3" s="1"/>
      <c r="R3" s="1"/>
      <c r="S3" s="1"/>
      <c r="T3" s="1"/>
      <c r="U3" s="1"/>
      <c r="V3" s="1"/>
      <c r="W3" s="1"/>
      <c r="X3" s="1"/>
      <c r="Y3" s="1"/>
      <c r="Z3" s="1"/>
    </row>
    <row r="4" spans="1:26" x14ac:dyDescent="0.25">
      <c r="A4" s="6"/>
      <c r="B4" s="52" t="s">
        <v>20</v>
      </c>
      <c r="C4" s="52"/>
      <c r="D4" s="52"/>
      <c r="E4" s="52"/>
      <c r="F4" s="52"/>
      <c r="G4" s="52"/>
      <c r="H4" s="52"/>
      <c r="I4" s="52"/>
      <c r="J4" s="52"/>
      <c r="K4" s="52"/>
      <c r="L4" s="52"/>
      <c r="M4" s="52"/>
      <c r="N4" s="52"/>
      <c r="O4" s="52"/>
      <c r="P4" s="52"/>
      <c r="Q4" s="52"/>
      <c r="R4" s="52" t="s">
        <v>21</v>
      </c>
      <c r="S4" s="52"/>
      <c r="T4" s="52"/>
      <c r="U4" s="52"/>
      <c r="V4" s="52"/>
      <c r="W4" s="52"/>
      <c r="X4" s="52"/>
      <c r="Y4" s="52"/>
      <c r="Z4" s="52"/>
    </row>
    <row r="5" spans="1:26" ht="32.1" customHeight="1" x14ac:dyDescent="0.25">
      <c r="A5" s="7" t="s">
        <v>22</v>
      </c>
      <c r="B5" s="7" t="s">
        <v>23</v>
      </c>
      <c r="C5" s="7" t="s">
        <v>24</v>
      </c>
      <c r="D5" s="7" t="s">
        <v>25</v>
      </c>
      <c r="E5" s="7" t="s">
        <v>26</v>
      </c>
      <c r="F5" s="7" t="s">
        <v>27</v>
      </c>
      <c r="G5" s="7" t="s">
        <v>28</v>
      </c>
      <c r="H5" s="7" t="s">
        <v>29</v>
      </c>
      <c r="I5" s="7" t="s">
        <v>30</v>
      </c>
      <c r="J5" s="7" t="s">
        <v>31</v>
      </c>
      <c r="K5" s="7" t="s">
        <v>32</v>
      </c>
      <c r="L5" s="7" t="s">
        <v>33</v>
      </c>
      <c r="M5" s="7" t="s">
        <v>34</v>
      </c>
      <c r="N5" s="7" t="s">
        <v>35</v>
      </c>
      <c r="O5" s="7" t="s">
        <v>36</v>
      </c>
      <c r="P5" s="7" t="s">
        <v>37</v>
      </c>
      <c r="Q5" s="7" t="s">
        <v>38</v>
      </c>
      <c r="R5" s="7" t="s">
        <v>39</v>
      </c>
      <c r="S5" s="7" t="s">
        <v>40</v>
      </c>
      <c r="T5" s="7" t="s">
        <v>41</v>
      </c>
      <c r="U5" s="7" t="s">
        <v>42</v>
      </c>
      <c r="V5" s="7" t="s">
        <v>43</v>
      </c>
      <c r="W5" s="7" t="s">
        <v>44</v>
      </c>
      <c r="X5" s="7" t="s">
        <v>45</v>
      </c>
      <c r="Y5" s="7" t="s">
        <v>46</v>
      </c>
      <c r="Z5" s="7" t="s">
        <v>47</v>
      </c>
    </row>
    <row r="6" spans="1:26" x14ac:dyDescent="0.25">
      <c r="A6" s="8" t="str">
        <f t="shared" ref="A6:A69" si="0">IF(B6="","",ROW()-5)</f>
        <v/>
      </c>
      <c r="B6" s="9"/>
      <c r="C6" s="10"/>
      <c r="D6" s="10"/>
      <c r="E6" s="10"/>
      <c r="F6" s="10"/>
      <c r="G6" s="11"/>
      <c r="H6" s="11"/>
      <c r="I6" s="11"/>
      <c r="J6" s="11"/>
      <c r="K6" s="12"/>
      <c r="L6" s="13"/>
      <c r="M6" s="14"/>
      <c r="N6" s="10"/>
      <c r="O6" s="10"/>
      <c r="P6" s="10"/>
      <c r="Q6" s="10"/>
      <c r="R6" s="15" t="str">
        <f t="shared" ref="R6:R69" si="1">IF(OR(G6="",H6="",I6="",G6=H6),"",ABS(I6-G6)/ABS(G6-H6))</f>
        <v/>
      </c>
      <c r="S6" s="16" t="str">
        <f t="shared" ref="S6:S69" si="2">IF(OR(M6="",L6="",L6=0),"",M6/L6)</f>
        <v/>
      </c>
      <c r="T6" s="17" t="str">
        <f>IF(S6="","",IF(S6&gt;=Settings!$B$8,"Win",IF(S6&lt;=-Settings!$B$8,"Loss","Breakeven")))</f>
        <v/>
      </c>
      <c r="U6" s="18" t="str">
        <f>IF(L6="","",L6/(Settings!$B$6+SUM(M$5:M5)))</f>
        <v/>
      </c>
      <c r="V6" s="19" t="str">
        <f>IF(M6="","",Settings!$B$6+SUM(M$6:M6))</f>
        <v/>
      </c>
      <c r="W6" s="19" t="str">
        <f>IF(V6="","",MAX(Settings!$B$6,MAX(V$6:V6)))</f>
        <v/>
      </c>
      <c r="X6" s="20" t="str">
        <f t="shared" ref="X6:X69" si="3">IF(V6="","",(V6-W6)/W6)</f>
        <v/>
      </c>
      <c r="Y6" s="8" t="str">
        <f t="shared" ref="Y6:Y69" si="4">IF(T6="","",IF(T6="Loss",N(Y5)+1,0))</f>
        <v/>
      </c>
      <c r="Z6" s="21" t="str">
        <f t="shared" ref="Z6:Z69" si="5">IF(B6="","",DATE(YEAR(B6),MONTH(B6),1))</f>
        <v/>
      </c>
    </row>
    <row r="7" spans="1:26" x14ac:dyDescent="0.25">
      <c r="A7" s="8" t="str">
        <f t="shared" si="0"/>
        <v/>
      </c>
      <c r="B7" s="9"/>
      <c r="C7" s="10"/>
      <c r="D7" s="10"/>
      <c r="E7" s="10"/>
      <c r="F7" s="10"/>
      <c r="G7" s="11"/>
      <c r="H7" s="11"/>
      <c r="I7" s="11"/>
      <c r="J7" s="11"/>
      <c r="K7" s="12"/>
      <c r="L7" s="13"/>
      <c r="M7" s="14"/>
      <c r="N7" s="10"/>
      <c r="O7" s="10"/>
      <c r="P7" s="10"/>
      <c r="Q7" s="10"/>
      <c r="R7" s="15" t="str">
        <f t="shared" si="1"/>
        <v/>
      </c>
      <c r="S7" s="16" t="str">
        <f t="shared" si="2"/>
        <v/>
      </c>
      <c r="T7" s="17" t="str">
        <f>IF(S7="","",IF(S7&gt;=Settings!$B$8,"Win",IF(S7&lt;=-Settings!$B$8,"Loss","Breakeven")))</f>
        <v/>
      </c>
      <c r="U7" s="18" t="str">
        <f>IF(L7="","",L7/(Settings!$B$6+SUM(M$5:M6)))</f>
        <v/>
      </c>
      <c r="V7" s="19" t="str">
        <f>IF(M7="","",Settings!$B$6+SUM(M$6:M7))</f>
        <v/>
      </c>
      <c r="W7" s="19" t="str">
        <f>IF(V7="","",MAX(Settings!$B$6,MAX(V$6:V7)))</f>
        <v/>
      </c>
      <c r="X7" s="20" t="str">
        <f t="shared" si="3"/>
        <v/>
      </c>
      <c r="Y7" s="8" t="str">
        <f t="shared" si="4"/>
        <v/>
      </c>
      <c r="Z7" s="21" t="str">
        <f t="shared" si="5"/>
        <v/>
      </c>
    </row>
    <row r="8" spans="1:26" x14ac:dyDescent="0.25">
      <c r="A8" s="8" t="str">
        <f t="shared" si="0"/>
        <v/>
      </c>
      <c r="B8" s="9"/>
      <c r="C8" s="10"/>
      <c r="D8" s="10"/>
      <c r="E8" s="10"/>
      <c r="F8" s="10"/>
      <c r="G8" s="11"/>
      <c r="H8" s="11"/>
      <c r="I8" s="11"/>
      <c r="J8" s="11"/>
      <c r="K8" s="12"/>
      <c r="L8" s="13"/>
      <c r="M8" s="14"/>
      <c r="N8" s="10"/>
      <c r="O8" s="10"/>
      <c r="P8" s="10"/>
      <c r="Q8" s="10"/>
      <c r="R8" s="15" t="str">
        <f t="shared" si="1"/>
        <v/>
      </c>
      <c r="S8" s="16" t="str">
        <f t="shared" si="2"/>
        <v/>
      </c>
      <c r="T8" s="17" t="str">
        <f>IF(S8="","",IF(S8&gt;=Settings!$B$8,"Win",IF(S8&lt;=-Settings!$B$8,"Loss","Breakeven")))</f>
        <v/>
      </c>
      <c r="U8" s="18" t="str">
        <f>IF(L8="","",L8/(Settings!$B$6+SUM(M$5:M7)))</f>
        <v/>
      </c>
      <c r="V8" s="19" t="str">
        <f>IF(M8="","",Settings!$B$6+SUM(M$6:M8))</f>
        <v/>
      </c>
      <c r="W8" s="19" t="str">
        <f>IF(V8="","",MAX(Settings!$B$6,MAX(V$6:V8)))</f>
        <v/>
      </c>
      <c r="X8" s="20" t="str">
        <f t="shared" si="3"/>
        <v/>
      </c>
      <c r="Y8" s="8" t="str">
        <f t="shared" si="4"/>
        <v/>
      </c>
      <c r="Z8" s="21" t="str">
        <f t="shared" si="5"/>
        <v/>
      </c>
    </row>
    <row r="9" spans="1:26" x14ac:dyDescent="0.25">
      <c r="A9" s="8" t="str">
        <f t="shared" si="0"/>
        <v/>
      </c>
      <c r="B9" s="9"/>
      <c r="C9" s="10"/>
      <c r="D9" s="10"/>
      <c r="E9" s="10"/>
      <c r="F9" s="10"/>
      <c r="G9" s="11"/>
      <c r="H9" s="11"/>
      <c r="I9" s="11"/>
      <c r="J9" s="11"/>
      <c r="K9" s="12"/>
      <c r="L9" s="13"/>
      <c r="M9" s="14"/>
      <c r="N9" s="10"/>
      <c r="O9" s="10"/>
      <c r="P9" s="10"/>
      <c r="Q9" s="10"/>
      <c r="R9" s="15" t="str">
        <f t="shared" si="1"/>
        <v/>
      </c>
      <c r="S9" s="16" t="str">
        <f t="shared" si="2"/>
        <v/>
      </c>
      <c r="T9" s="17" t="str">
        <f>IF(S9="","",IF(S9&gt;=Settings!$B$8,"Win",IF(S9&lt;=-Settings!$B$8,"Loss","Breakeven")))</f>
        <v/>
      </c>
      <c r="U9" s="18" t="str">
        <f>IF(L9="","",L9/(Settings!$B$6+SUM(M$5:M8)))</f>
        <v/>
      </c>
      <c r="V9" s="19" t="str">
        <f>IF(M9="","",Settings!$B$6+SUM(M$6:M9))</f>
        <v/>
      </c>
      <c r="W9" s="19" t="str">
        <f>IF(V9="","",MAX(Settings!$B$6,MAX(V$6:V9)))</f>
        <v/>
      </c>
      <c r="X9" s="20" t="str">
        <f t="shared" si="3"/>
        <v/>
      </c>
      <c r="Y9" s="8" t="str">
        <f t="shared" si="4"/>
        <v/>
      </c>
      <c r="Z9" s="21" t="str">
        <f t="shared" si="5"/>
        <v/>
      </c>
    </row>
    <row r="10" spans="1:26" x14ac:dyDescent="0.25">
      <c r="A10" s="8" t="str">
        <f t="shared" si="0"/>
        <v/>
      </c>
      <c r="B10" s="9"/>
      <c r="C10" s="10"/>
      <c r="D10" s="10"/>
      <c r="E10" s="10"/>
      <c r="F10" s="10"/>
      <c r="G10" s="11"/>
      <c r="H10" s="11"/>
      <c r="I10" s="11"/>
      <c r="J10" s="11"/>
      <c r="K10" s="12"/>
      <c r="L10" s="13"/>
      <c r="M10" s="14"/>
      <c r="N10" s="10"/>
      <c r="O10" s="10"/>
      <c r="P10" s="10"/>
      <c r="Q10" s="10"/>
      <c r="R10" s="15" t="str">
        <f t="shared" si="1"/>
        <v/>
      </c>
      <c r="S10" s="16" t="str">
        <f t="shared" si="2"/>
        <v/>
      </c>
      <c r="T10" s="17" t="str">
        <f>IF(S10="","",IF(S10&gt;=Settings!$B$8,"Win",IF(S10&lt;=-Settings!$B$8,"Loss","Breakeven")))</f>
        <v/>
      </c>
      <c r="U10" s="18" t="str">
        <f>IF(L10="","",L10/(Settings!$B$6+SUM(M$5:M9)))</f>
        <v/>
      </c>
      <c r="V10" s="19" t="str">
        <f>IF(M10="","",Settings!$B$6+SUM(M$6:M10))</f>
        <v/>
      </c>
      <c r="W10" s="19" t="str">
        <f>IF(V10="","",MAX(Settings!$B$6,MAX(V$6:V10)))</f>
        <v/>
      </c>
      <c r="X10" s="20" t="str">
        <f t="shared" si="3"/>
        <v/>
      </c>
      <c r="Y10" s="8" t="str">
        <f t="shared" si="4"/>
        <v/>
      </c>
      <c r="Z10" s="21" t="str">
        <f t="shared" si="5"/>
        <v/>
      </c>
    </row>
    <row r="11" spans="1:26" x14ac:dyDescent="0.25">
      <c r="A11" s="8" t="str">
        <f t="shared" si="0"/>
        <v/>
      </c>
      <c r="B11" s="9"/>
      <c r="C11" s="10"/>
      <c r="D11" s="10"/>
      <c r="E11" s="10"/>
      <c r="F11" s="10"/>
      <c r="G11" s="11"/>
      <c r="H11" s="11"/>
      <c r="I11" s="11"/>
      <c r="J11" s="11"/>
      <c r="K11" s="12"/>
      <c r="L11" s="13"/>
      <c r="M11" s="14"/>
      <c r="N11" s="10"/>
      <c r="O11" s="10"/>
      <c r="P11" s="10"/>
      <c r="Q11" s="10"/>
      <c r="R11" s="15" t="str">
        <f t="shared" si="1"/>
        <v/>
      </c>
      <c r="S11" s="16" t="str">
        <f t="shared" si="2"/>
        <v/>
      </c>
      <c r="T11" s="17" t="str">
        <f>IF(S11="","",IF(S11&gt;=Settings!$B$8,"Win",IF(S11&lt;=-Settings!$B$8,"Loss","Breakeven")))</f>
        <v/>
      </c>
      <c r="U11" s="18" t="str">
        <f>IF(L11="","",L11/(Settings!$B$6+SUM(M$5:M10)))</f>
        <v/>
      </c>
      <c r="V11" s="19" t="str">
        <f>IF(M11="","",Settings!$B$6+SUM(M$6:M11))</f>
        <v/>
      </c>
      <c r="W11" s="19" t="str">
        <f>IF(V11="","",MAX(Settings!$B$6,MAX(V$6:V11)))</f>
        <v/>
      </c>
      <c r="X11" s="20" t="str">
        <f t="shared" si="3"/>
        <v/>
      </c>
      <c r="Y11" s="8" t="str">
        <f t="shared" si="4"/>
        <v/>
      </c>
      <c r="Z11" s="21" t="str">
        <f t="shared" si="5"/>
        <v/>
      </c>
    </row>
    <row r="12" spans="1:26" x14ac:dyDescent="0.25">
      <c r="A12" s="8" t="str">
        <f t="shared" si="0"/>
        <v/>
      </c>
      <c r="B12" s="9"/>
      <c r="C12" s="10"/>
      <c r="D12" s="10"/>
      <c r="E12" s="10"/>
      <c r="F12" s="10"/>
      <c r="G12" s="11"/>
      <c r="H12" s="11"/>
      <c r="I12" s="11"/>
      <c r="J12" s="11"/>
      <c r="K12" s="12"/>
      <c r="L12" s="13"/>
      <c r="M12" s="14"/>
      <c r="N12" s="10"/>
      <c r="O12" s="10"/>
      <c r="P12" s="10"/>
      <c r="Q12" s="10"/>
      <c r="R12" s="15" t="str">
        <f t="shared" si="1"/>
        <v/>
      </c>
      <c r="S12" s="16" t="str">
        <f t="shared" si="2"/>
        <v/>
      </c>
      <c r="T12" s="17" t="str">
        <f>IF(S12="","",IF(S12&gt;=Settings!$B$8,"Win",IF(S12&lt;=-Settings!$B$8,"Loss","Breakeven")))</f>
        <v/>
      </c>
      <c r="U12" s="18" t="str">
        <f>IF(L12="","",L12/(Settings!$B$6+SUM(M$5:M11)))</f>
        <v/>
      </c>
      <c r="V12" s="19" t="str">
        <f>IF(M12="","",Settings!$B$6+SUM(M$6:M12))</f>
        <v/>
      </c>
      <c r="W12" s="19" t="str">
        <f>IF(V12="","",MAX(Settings!$B$6,MAX(V$6:V12)))</f>
        <v/>
      </c>
      <c r="X12" s="20" t="str">
        <f t="shared" si="3"/>
        <v/>
      </c>
      <c r="Y12" s="8" t="str">
        <f t="shared" si="4"/>
        <v/>
      </c>
      <c r="Z12" s="21" t="str">
        <f t="shared" si="5"/>
        <v/>
      </c>
    </row>
    <row r="13" spans="1:26" x14ac:dyDescent="0.25">
      <c r="A13" s="8" t="str">
        <f t="shared" si="0"/>
        <v/>
      </c>
      <c r="B13" s="9"/>
      <c r="C13" s="10"/>
      <c r="D13" s="10"/>
      <c r="E13" s="10"/>
      <c r="F13" s="10"/>
      <c r="G13" s="11"/>
      <c r="H13" s="11"/>
      <c r="I13" s="11"/>
      <c r="J13" s="11"/>
      <c r="K13" s="12"/>
      <c r="L13" s="13"/>
      <c r="M13" s="14"/>
      <c r="N13" s="10"/>
      <c r="O13" s="10"/>
      <c r="P13" s="10"/>
      <c r="Q13" s="10"/>
      <c r="R13" s="15" t="str">
        <f t="shared" si="1"/>
        <v/>
      </c>
      <c r="S13" s="16" t="str">
        <f t="shared" si="2"/>
        <v/>
      </c>
      <c r="T13" s="17" t="str">
        <f>IF(S13="","",IF(S13&gt;=Settings!$B$8,"Win",IF(S13&lt;=-Settings!$B$8,"Loss","Breakeven")))</f>
        <v/>
      </c>
      <c r="U13" s="18" t="str">
        <f>IF(L13="","",L13/(Settings!$B$6+SUM(M$5:M12)))</f>
        <v/>
      </c>
      <c r="V13" s="19" t="str">
        <f>IF(M13="","",Settings!$B$6+SUM(M$6:M13))</f>
        <v/>
      </c>
      <c r="W13" s="19" t="str">
        <f>IF(V13="","",MAX(Settings!$B$6,MAX(V$6:V13)))</f>
        <v/>
      </c>
      <c r="X13" s="20" t="str">
        <f t="shared" si="3"/>
        <v/>
      </c>
      <c r="Y13" s="8" t="str">
        <f t="shared" si="4"/>
        <v/>
      </c>
      <c r="Z13" s="21" t="str">
        <f t="shared" si="5"/>
        <v/>
      </c>
    </row>
    <row r="14" spans="1:26" x14ac:dyDescent="0.25">
      <c r="A14" s="8" t="str">
        <f t="shared" si="0"/>
        <v/>
      </c>
      <c r="B14" s="9"/>
      <c r="C14" s="10"/>
      <c r="D14" s="10"/>
      <c r="E14" s="10"/>
      <c r="F14" s="10"/>
      <c r="G14" s="11"/>
      <c r="H14" s="11"/>
      <c r="I14" s="11"/>
      <c r="J14" s="11"/>
      <c r="K14" s="12"/>
      <c r="L14" s="13"/>
      <c r="M14" s="14"/>
      <c r="N14" s="10"/>
      <c r="O14" s="10"/>
      <c r="P14" s="10"/>
      <c r="Q14" s="10"/>
      <c r="R14" s="15" t="str">
        <f t="shared" si="1"/>
        <v/>
      </c>
      <c r="S14" s="16" t="str">
        <f t="shared" si="2"/>
        <v/>
      </c>
      <c r="T14" s="17" t="str">
        <f>IF(S14="","",IF(S14&gt;=Settings!$B$8,"Win",IF(S14&lt;=-Settings!$B$8,"Loss","Breakeven")))</f>
        <v/>
      </c>
      <c r="U14" s="18" t="str">
        <f>IF(L14="","",L14/(Settings!$B$6+SUM(M$5:M13)))</f>
        <v/>
      </c>
      <c r="V14" s="19" t="str">
        <f>IF(M14="","",Settings!$B$6+SUM(M$6:M14))</f>
        <v/>
      </c>
      <c r="W14" s="19" t="str">
        <f>IF(V14="","",MAX(Settings!$B$6,MAX(V$6:V14)))</f>
        <v/>
      </c>
      <c r="X14" s="20" t="str">
        <f t="shared" si="3"/>
        <v/>
      </c>
      <c r="Y14" s="8" t="str">
        <f t="shared" si="4"/>
        <v/>
      </c>
      <c r="Z14" s="21" t="str">
        <f t="shared" si="5"/>
        <v/>
      </c>
    </row>
    <row r="15" spans="1:26" x14ac:dyDescent="0.25">
      <c r="A15" s="8" t="str">
        <f t="shared" si="0"/>
        <v/>
      </c>
      <c r="B15" s="9"/>
      <c r="C15" s="10"/>
      <c r="D15" s="10"/>
      <c r="E15" s="10"/>
      <c r="F15" s="10"/>
      <c r="G15" s="11"/>
      <c r="H15" s="11"/>
      <c r="I15" s="11"/>
      <c r="J15" s="11"/>
      <c r="K15" s="12"/>
      <c r="L15" s="13"/>
      <c r="M15" s="14"/>
      <c r="N15" s="10"/>
      <c r="O15" s="10"/>
      <c r="P15" s="10"/>
      <c r="Q15" s="10"/>
      <c r="R15" s="15" t="str">
        <f t="shared" si="1"/>
        <v/>
      </c>
      <c r="S15" s="16" t="str">
        <f t="shared" si="2"/>
        <v/>
      </c>
      <c r="T15" s="17" t="str">
        <f>IF(S15="","",IF(S15&gt;=Settings!$B$8,"Win",IF(S15&lt;=-Settings!$B$8,"Loss","Breakeven")))</f>
        <v/>
      </c>
      <c r="U15" s="18" t="str">
        <f>IF(L15="","",L15/(Settings!$B$6+SUM(M$5:M14)))</f>
        <v/>
      </c>
      <c r="V15" s="19" t="str">
        <f>IF(M15="","",Settings!$B$6+SUM(M$6:M15))</f>
        <v/>
      </c>
      <c r="W15" s="19" t="str">
        <f>IF(V15="","",MAX(Settings!$B$6,MAX(V$6:V15)))</f>
        <v/>
      </c>
      <c r="X15" s="20" t="str">
        <f t="shared" si="3"/>
        <v/>
      </c>
      <c r="Y15" s="8" t="str">
        <f t="shared" si="4"/>
        <v/>
      </c>
      <c r="Z15" s="21" t="str">
        <f t="shared" si="5"/>
        <v/>
      </c>
    </row>
    <row r="16" spans="1:26" x14ac:dyDescent="0.25">
      <c r="A16" s="8" t="str">
        <f t="shared" si="0"/>
        <v/>
      </c>
      <c r="B16" s="9"/>
      <c r="C16" s="10"/>
      <c r="D16" s="10"/>
      <c r="E16" s="10"/>
      <c r="F16" s="10"/>
      <c r="G16" s="11"/>
      <c r="H16" s="11"/>
      <c r="I16" s="11"/>
      <c r="J16" s="11"/>
      <c r="K16" s="12"/>
      <c r="L16" s="13"/>
      <c r="M16" s="14"/>
      <c r="N16" s="10"/>
      <c r="O16" s="10"/>
      <c r="P16" s="10"/>
      <c r="Q16" s="10"/>
      <c r="R16" s="15" t="str">
        <f t="shared" si="1"/>
        <v/>
      </c>
      <c r="S16" s="16" t="str">
        <f t="shared" si="2"/>
        <v/>
      </c>
      <c r="T16" s="17" t="str">
        <f>IF(S16="","",IF(S16&gt;=Settings!$B$8,"Win",IF(S16&lt;=-Settings!$B$8,"Loss","Breakeven")))</f>
        <v/>
      </c>
      <c r="U16" s="18" t="str">
        <f>IF(L16="","",L16/(Settings!$B$6+SUM(M$5:M15)))</f>
        <v/>
      </c>
      <c r="V16" s="19" t="str">
        <f>IF(M16="","",Settings!$B$6+SUM(M$6:M16))</f>
        <v/>
      </c>
      <c r="W16" s="19" t="str">
        <f>IF(V16="","",MAX(Settings!$B$6,MAX(V$6:V16)))</f>
        <v/>
      </c>
      <c r="X16" s="20" t="str">
        <f t="shared" si="3"/>
        <v/>
      </c>
      <c r="Y16" s="8" t="str">
        <f t="shared" si="4"/>
        <v/>
      </c>
      <c r="Z16" s="21" t="str">
        <f t="shared" si="5"/>
        <v/>
      </c>
    </row>
    <row r="17" spans="1:26" x14ac:dyDescent="0.25">
      <c r="A17" s="8" t="str">
        <f t="shared" si="0"/>
        <v/>
      </c>
      <c r="B17" s="9"/>
      <c r="C17" s="10"/>
      <c r="D17" s="10"/>
      <c r="E17" s="10"/>
      <c r="F17" s="10"/>
      <c r="G17" s="11"/>
      <c r="H17" s="11"/>
      <c r="I17" s="11"/>
      <c r="J17" s="11"/>
      <c r="K17" s="12"/>
      <c r="L17" s="13"/>
      <c r="M17" s="14"/>
      <c r="N17" s="10"/>
      <c r="O17" s="10"/>
      <c r="P17" s="10"/>
      <c r="Q17" s="10"/>
      <c r="R17" s="15" t="str">
        <f t="shared" si="1"/>
        <v/>
      </c>
      <c r="S17" s="16" t="str">
        <f t="shared" si="2"/>
        <v/>
      </c>
      <c r="T17" s="17" t="str">
        <f>IF(S17="","",IF(S17&gt;=Settings!$B$8,"Win",IF(S17&lt;=-Settings!$B$8,"Loss","Breakeven")))</f>
        <v/>
      </c>
      <c r="U17" s="18" t="str">
        <f>IF(L17="","",L17/(Settings!$B$6+SUM(M$5:M16)))</f>
        <v/>
      </c>
      <c r="V17" s="19" t="str">
        <f>IF(M17="","",Settings!$B$6+SUM(M$6:M17))</f>
        <v/>
      </c>
      <c r="W17" s="19" t="str">
        <f>IF(V17="","",MAX(Settings!$B$6,MAX(V$6:V17)))</f>
        <v/>
      </c>
      <c r="X17" s="20" t="str">
        <f t="shared" si="3"/>
        <v/>
      </c>
      <c r="Y17" s="8" t="str">
        <f t="shared" si="4"/>
        <v/>
      </c>
      <c r="Z17" s="21" t="str">
        <f t="shared" si="5"/>
        <v/>
      </c>
    </row>
    <row r="18" spans="1:26" x14ac:dyDescent="0.25">
      <c r="A18" s="8" t="str">
        <f t="shared" si="0"/>
        <v/>
      </c>
      <c r="B18" s="9"/>
      <c r="C18" s="10"/>
      <c r="D18" s="10"/>
      <c r="E18" s="10"/>
      <c r="F18" s="10"/>
      <c r="G18" s="11"/>
      <c r="H18" s="11"/>
      <c r="I18" s="11"/>
      <c r="J18" s="11"/>
      <c r="K18" s="12"/>
      <c r="L18" s="13"/>
      <c r="M18" s="14"/>
      <c r="N18" s="10"/>
      <c r="O18" s="10"/>
      <c r="P18" s="10"/>
      <c r="Q18" s="10"/>
      <c r="R18" s="15" t="str">
        <f t="shared" si="1"/>
        <v/>
      </c>
      <c r="S18" s="16" t="str">
        <f t="shared" si="2"/>
        <v/>
      </c>
      <c r="T18" s="17" t="str">
        <f>IF(S18="","",IF(S18&gt;=Settings!$B$8,"Win",IF(S18&lt;=-Settings!$B$8,"Loss","Breakeven")))</f>
        <v/>
      </c>
      <c r="U18" s="18" t="str">
        <f>IF(L18="","",L18/(Settings!$B$6+SUM(M$5:M17)))</f>
        <v/>
      </c>
      <c r="V18" s="19" t="str">
        <f>IF(M18="","",Settings!$B$6+SUM(M$6:M18))</f>
        <v/>
      </c>
      <c r="W18" s="19" t="str">
        <f>IF(V18="","",MAX(Settings!$B$6,MAX(V$6:V18)))</f>
        <v/>
      </c>
      <c r="X18" s="20" t="str">
        <f t="shared" si="3"/>
        <v/>
      </c>
      <c r="Y18" s="8" t="str">
        <f t="shared" si="4"/>
        <v/>
      </c>
      <c r="Z18" s="21" t="str">
        <f t="shared" si="5"/>
        <v/>
      </c>
    </row>
    <row r="19" spans="1:26" x14ac:dyDescent="0.25">
      <c r="A19" s="8" t="str">
        <f t="shared" si="0"/>
        <v/>
      </c>
      <c r="B19" s="9"/>
      <c r="C19" s="10"/>
      <c r="D19" s="10"/>
      <c r="E19" s="10"/>
      <c r="F19" s="10"/>
      <c r="G19" s="11"/>
      <c r="H19" s="11"/>
      <c r="I19" s="11"/>
      <c r="J19" s="11"/>
      <c r="K19" s="12"/>
      <c r="L19" s="13"/>
      <c r="M19" s="14"/>
      <c r="N19" s="10"/>
      <c r="O19" s="10"/>
      <c r="P19" s="10"/>
      <c r="Q19" s="10"/>
      <c r="R19" s="15" t="str">
        <f t="shared" si="1"/>
        <v/>
      </c>
      <c r="S19" s="16" t="str">
        <f t="shared" si="2"/>
        <v/>
      </c>
      <c r="T19" s="17" t="str">
        <f>IF(S19="","",IF(S19&gt;=Settings!$B$8,"Win",IF(S19&lt;=-Settings!$B$8,"Loss","Breakeven")))</f>
        <v/>
      </c>
      <c r="U19" s="18" t="str">
        <f>IF(L19="","",L19/(Settings!$B$6+SUM(M$5:M18)))</f>
        <v/>
      </c>
      <c r="V19" s="19" t="str">
        <f>IF(M19="","",Settings!$B$6+SUM(M$6:M19))</f>
        <v/>
      </c>
      <c r="W19" s="19" t="str">
        <f>IF(V19="","",MAX(Settings!$B$6,MAX(V$6:V19)))</f>
        <v/>
      </c>
      <c r="X19" s="20" t="str">
        <f t="shared" si="3"/>
        <v/>
      </c>
      <c r="Y19" s="8" t="str">
        <f t="shared" si="4"/>
        <v/>
      </c>
      <c r="Z19" s="21" t="str">
        <f t="shared" si="5"/>
        <v/>
      </c>
    </row>
    <row r="20" spans="1:26" x14ac:dyDescent="0.25">
      <c r="A20" s="8" t="str">
        <f t="shared" si="0"/>
        <v/>
      </c>
      <c r="B20" s="9"/>
      <c r="C20" s="10"/>
      <c r="D20" s="10"/>
      <c r="E20" s="10"/>
      <c r="F20" s="10"/>
      <c r="G20" s="11"/>
      <c r="H20" s="11"/>
      <c r="I20" s="11"/>
      <c r="J20" s="11"/>
      <c r="K20" s="12"/>
      <c r="L20" s="13"/>
      <c r="M20" s="14"/>
      <c r="N20" s="10"/>
      <c r="O20" s="10"/>
      <c r="P20" s="10"/>
      <c r="Q20" s="10"/>
      <c r="R20" s="15" t="str">
        <f t="shared" si="1"/>
        <v/>
      </c>
      <c r="S20" s="16" t="str">
        <f t="shared" si="2"/>
        <v/>
      </c>
      <c r="T20" s="17" t="str">
        <f>IF(S20="","",IF(S20&gt;=Settings!$B$8,"Win",IF(S20&lt;=-Settings!$B$8,"Loss","Breakeven")))</f>
        <v/>
      </c>
      <c r="U20" s="18" t="str">
        <f>IF(L20="","",L20/(Settings!$B$6+SUM(M$5:M19)))</f>
        <v/>
      </c>
      <c r="V20" s="19" t="str">
        <f>IF(M20="","",Settings!$B$6+SUM(M$6:M20))</f>
        <v/>
      </c>
      <c r="W20" s="19" t="str">
        <f>IF(V20="","",MAX(Settings!$B$6,MAX(V$6:V20)))</f>
        <v/>
      </c>
      <c r="X20" s="20" t="str">
        <f t="shared" si="3"/>
        <v/>
      </c>
      <c r="Y20" s="8" t="str">
        <f t="shared" si="4"/>
        <v/>
      </c>
      <c r="Z20" s="21" t="str">
        <f t="shared" si="5"/>
        <v/>
      </c>
    </row>
    <row r="21" spans="1:26" x14ac:dyDescent="0.25">
      <c r="A21" s="8" t="str">
        <f t="shared" si="0"/>
        <v/>
      </c>
      <c r="B21" s="9"/>
      <c r="C21" s="10"/>
      <c r="D21" s="10"/>
      <c r="E21" s="10"/>
      <c r="F21" s="10"/>
      <c r="G21" s="11"/>
      <c r="H21" s="11"/>
      <c r="I21" s="11"/>
      <c r="J21" s="11"/>
      <c r="K21" s="12"/>
      <c r="L21" s="13"/>
      <c r="M21" s="14"/>
      <c r="N21" s="10"/>
      <c r="O21" s="10"/>
      <c r="P21" s="10"/>
      <c r="Q21" s="10"/>
      <c r="R21" s="15" t="str">
        <f t="shared" si="1"/>
        <v/>
      </c>
      <c r="S21" s="16" t="str">
        <f t="shared" si="2"/>
        <v/>
      </c>
      <c r="T21" s="17" t="str">
        <f>IF(S21="","",IF(S21&gt;=Settings!$B$8,"Win",IF(S21&lt;=-Settings!$B$8,"Loss","Breakeven")))</f>
        <v/>
      </c>
      <c r="U21" s="18" t="str">
        <f>IF(L21="","",L21/(Settings!$B$6+SUM(M$5:M20)))</f>
        <v/>
      </c>
      <c r="V21" s="19" t="str">
        <f>IF(M21="","",Settings!$B$6+SUM(M$6:M21))</f>
        <v/>
      </c>
      <c r="W21" s="19" t="str">
        <f>IF(V21="","",MAX(Settings!$B$6,MAX(V$6:V21)))</f>
        <v/>
      </c>
      <c r="X21" s="20" t="str">
        <f t="shared" si="3"/>
        <v/>
      </c>
      <c r="Y21" s="8" t="str">
        <f t="shared" si="4"/>
        <v/>
      </c>
      <c r="Z21" s="21" t="str">
        <f t="shared" si="5"/>
        <v/>
      </c>
    </row>
    <row r="22" spans="1:26" x14ac:dyDescent="0.25">
      <c r="A22" s="8" t="str">
        <f t="shared" si="0"/>
        <v/>
      </c>
      <c r="B22" s="9"/>
      <c r="C22" s="10"/>
      <c r="D22" s="10"/>
      <c r="E22" s="10"/>
      <c r="F22" s="10"/>
      <c r="G22" s="11"/>
      <c r="H22" s="11"/>
      <c r="I22" s="11"/>
      <c r="J22" s="11"/>
      <c r="K22" s="12"/>
      <c r="L22" s="13"/>
      <c r="M22" s="14"/>
      <c r="N22" s="10"/>
      <c r="O22" s="10"/>
      <c r="P22" s="10"/>
      <c r="Q22" s="10"/>
      <c r="R22" s="15" t="str">
        <f t="shared" si="1"/>
        <v/>
      </c>
      <c r="S22" s="16" t="str">
        <f t="shared" si="2"/>
        <v/>
      </c>
      <c r="T22" s="17" t="str">
        <f>IF(S22="","",IF(S22&gt;=Settings!$B$8,"Win",IF(S22&lt;=-Settings!$B$8,"Loss","Breakeven")))</f>
        <v/>
      </c>
      <c r="U22" s="18" t="str">
        <f>IF(L22="","",L22/(Settings!$B$6+SUM(M$5:M21)))</f>
        <v/>
      </c>
      <c r="V22" s="19" t="str">
        <f>IF(M22="","",Settings!$B$6+SUM(M$6:M22))</f>
        <v/>
      </c>
      <c r="W22" s="19" t="str">
        <f>IF(V22="","",MAX(Settings!$B$6,MAX(V$6:V22)))</f>
        <v/>
      </c>
      <c r="X22" s="20" t="str">
        <f t="shared" si="3"/>
        <v/>
      </c>
      <c r="Y22" s="8" t="str">
        <f t="shared" si="4"/>
        <v/>
      </c>
      <c r="Z22" s="21" t="str">
        <f t="shared" si="5"/>
        <v/>
      </c>
    </row>
    <row r="23" spans="1:26" x14ac:dyDescent="0.25">
      <c r="A23" s="8" t="str">
        <f t="shared" si="0"/>
        <v/>
      </c>
      <c r="B23" s="9"/>
      <c r="C23" s="10"/>
      <c r="D23" s="10"/>
      <c r="E23" s="10"/>
      <c r="F23" s="10"/>
      <c r="G23" s="11"/>
      <c r="H23" s="11"/>
      <c r="I23" s="11"/>
      <c r="J23" s="11"/>
      <c r="K23" s="12"/>
      <c r="L23" s="13"/>
      <c r="M23" s="14"/>
      <c r="N23" s="10"/>
      <c r="O23" s="10"/>
      <c r="P23" s="10"/>
      <c r="Q23" s="10"/>
      <c r="R23" s="15" t="str">
        <f t="shared" si="1"/>
        <v/>
      </c>
      <c r="S23" s="16" t="str">
        <f t="shared" si="2"/>
        <v/>
      </c>
      <c r="T23" s="17" t="str">
        <f>IF(S23="","",IF(S23&gt;=Settings!$B$8,"Win",IF(S23&lt;=-Settings!$B$8,"Loss","Breakeven")))</f>
        <v/>
      </c>
      <c r="U23" s="18" t="str">
        <f>IF(L23="","",L23/(Settings!$B$6+SUM(M$5:M22)))</f>
        <v/>
      </c>
      <c r="V23" s="19" t="str">
        <f>IF(M23="","",Settings!$B$6+SUM(M$6:M23))</f>
        <v/>
      </c>
      <c r="W23" s="19" t="str">
        <f>IF(V23="","",MAX(Settings!$B$6,MAX(V$6:V23)))</f>
        <v/>
      </c>
      <c r="X23" s="20" t="str">
        <f t="shared" si="3"/>
        <v/>
      </c>
      <c r="Y23" s="8" t="str">
        <f t="shared" si="4"/>
        <v/>
      </c>
      <c r="Z23" s="21" t="str">
        <f t="shared" si="5"/>
        <v/>
      </c>
    </row>
    <row r="24" spans="1:26" x14ac:dyDescent="0.25">
      <c r="A24" s="8" t="str">
        <f t="shared" si="0"/>
        <v/>
      </c>
      <c r="B24" s="9"/>
      <c r="C24" s="10"/>
      <c r="D24" s="10"/>
      <c r="E24" s="10"/>
      <c r="F24" s="10"/>
      <c r="G24" s="11"/>
      <c r="H24" s="11"/>
      <c r="I24" s="11"/>
      <c r="J24" s="11"/>
      <c r="K24" s="12"/>
      <c r="L24" s="13"/>
      <c r="M24" s="14"/>
      <c r="N24" s="10"/>
      <c r="O24" s="10"/>
      <c r="P24" s="10"/>
      <c r="Q24" s="10"/>
      <c r="R24" s="15" t="str">
        <f t="shared" si="1"/>
        <v/>
      </c>
      <c r="S24" s="16" t="str">
        <f t="shared" si="2"/>
        <v/>
      </c>
      <c r="T24" s="17" t="str">
        <f>IF(S24="","",IF(S24&gt;=Settings!$B$8,"Win",IF(S24&lt;=-Settings!$B$8,"Loss","Breakeven")))</f>
        <v/>
      </c>
      <c r="U24" s="18" t="str">
        <f>IF(L24="","",L24/(Settings!$B$6+SUM(M$5:M23)))</f>
        <v/>
      </c>
      <c r="V24" s="19" t="str">
        <f>IF(M24="","",Settings!$B$6+SUM(M$6:M24))</f>
        <v/>
      </c>
      <c r="W24" s="19" t="str">
        <f>IF(V24="","",MAX(Settings!$B$6,MAX(V$6:V24)))</f>
        <v/>
      </c>
      <c r="X24" s="20" t="str">
        <f t="shared" si="3"/>
        <v/>
      </c>
      <c r="Y24" s="8" t="str">
        <f t="shared" si="4"/>
        <v/>
      </c>
      <c r="Z24" s="21" t="str">
        <f t="shared" si="5"/>
        <v/>
      </c>
    </row>
    <row r="25" spans="1:26" x14ac:dyDescent="0.25">
      <c r="A25" s="8" t="str">
        <f t="shared" si="0"/>
        <v/>
      </c>
      <c r="B25" s="9"/>
      <c r="C25" s="10"/>
      <c r="D25" s="10"/>
      <c r="E25" s="10"/>
      <c r="F25" s="10"/>
      <c r="G25" s="11"/>
      <c r="H25" s="11"/>
      <c r="I25" s="11"/>
      <c r="J25" s="11"/>
      <c r="K25" s="12"/>
      <c r="L25" s="13"/>
      <c r="M25" s="14"/>
      <c r="N25" s="10"/>
      <c r="O25" s="10"/>
      <c r="P25" s="10"/>
      <c r="Q25" s="10"/>
      <c r="R25" s="15" t="str">
        <f t="shared" si="1"/>
        <v/>
      </c>
      <c r="S25" s="16" t="str">
        <f t="shared" si="2"/>
        <v/>
      </c>
      <c r="T25" s="17" t="str">
        <f>IF(S25="","",IF(S25&gt;=Settings!$B$8,"Win",IF(S25&lt;=-Settings!$B$8,"Loss","Breakeven")))</f>
        <v/>
      </c>
      <c r="U25" s="18" t="str">
        <f>IF(L25="","",L25/(Settings!$B$6+SUM(M$5:M24)))</f>
        <v/>
      </c>
      <c r="V25" s="19" t="str">
        <f>IF(M25="","",Settings!$B$6+SUM(M$6:M25))</f>
        <v/>
      </c>
      <c r="W25" s="19" t="str">
        <f>IF(V25="","",MAX(Settings!$B$6,MAX(V$6:V25)))</f>
        <v/>
      </c>
      <c r="X25" s="20" t="str">
        <f t="shared" si="3"/>
        <v/>
      </c>
      <c r="Y25" s="8" t="str">
        <f t="shared" si="4"/>
        <v/>
      </c>
      <c r="Z25" s="21" t="str">
        <f t="shared" si="5"/>
        <v/>
      </c>
    </row>
    <row r="26" spans="1:26" x14ac:dyDescent="0.25">
      <c r="A26" s="8" t="str">
        <f t="shared" si="0"/>
        <v/>
      </c>
      <c r="B26" s="9"/>
      <c r="C26" s="10"/>
      <c r="D26" s="10"/>
      <c r="E26" s="10"/>
      <c r="F26" s="10"/>
      <c r="G26" s="11"/>
      <c r="H26" s="11"/>
      <c r="I26" s="11"/>
      <c r="J26" s="11"/>
      <c r="K26" s="12"/>
      <c r="L26" s="13"/>
      <c r="M26" s="14"/>
      <c r="N26" s="10"/>
      <c r="O26" s="10"/>
      <c r="P26" s="10"/>
      <c r="Q26" s="10"/>
      <c r="R26" s="15" t="str">
        <f t="shared" si="1"/>
        <v/>
      </c>
      <c r="S26" s="16" t="str">
        <f t="shared" si="2"/>
        <v/>
      </c>
      <c r="T26" s="17" t="str">
        <f>IF(S26="","",IF(S26&gt;=Settings!$B$8,"Win",IF(S26&lt;=-Settings!$B$8,"Loss","Breakeven")))</f>
        <v/>
      </c>
      <c r="U26" s="18" t="str">
        <f>IF(L26="","",L26/(Settings!$B$6+SUM(M$5:M25)))</f>
        <v/>
      </c>
      <c r="V26" s="19" t="str">
        <f>IF(M26="","",Settings!$B$6+SUM(M$6:M26))</f>
        <v/>
      </c>
      <c r="W26" s="19" t="str">
        <f>IF(V26="","",MAX(Settings!$B$6,MAX(V$6:V26)))</f>
        <v/>
      </c>
      <c r="X26" s="20" t="str">
        <f t="shared" si="3"/>
        <v/>
      </c>
      <c r="Y26" s="8" t="str">
        <f t="shared" si="4"/>
        <v/>
      </c>
      <c r="Z26" s="21" t="str">
        <f t="shared" si="5"/>
        <v/>
      </c>
    </row>
    <row r="27" spans="1:26" x14ac:dyDescent="0.25">
      <c r="A27" s="8" t="str">
        <f t="shared" si="0"/>
        <v/>
      </c>
      <c r="B27" s="9"/>
      <c r="C27" s="10"/>
      <c r="D27" s="10"/>
      <c r="E27" s="10"/>
      <c r="F27" s="10"/>
      <c r="G27" s="11"/>
      <c r="H27" s="11"/>
      <c r="I27" s="11"/>
      <c r="J27" s="11"/>
      <c r="K27" s="12"/>
      <c r="L27" s="13"/>
      <c r="M27" s="14"/>
      <c r="N27" s="10"/>
      <c r="O27" s="10"/>
      <c r="P27" s="10"/>
      <c r="Q27" s="10"/>
      <c r="R27" s="15" t="str">
        <f t="shared" si="1"/>
        <v/>
      </c>
      <c r="S27" s="16" t="str">
        <f t="shared" si="2"/>
        <v/>
      </c>
      <c r="T27" s="17" t="str">
        <f>IF(S27="","",IF(S27&gt;=Settings!$B$8,"Win",IF(S27&lt;=-Settings!$B$8,"Loss","Breakeven")))</f>
        <v/>
      </c>
      <c r="U27" s="18" t="str">
        <f>IF(L27="","",L27/(Settings!$B$6+SUM(M$5:M26)))</f>
        <v/>
      </c>
      <c r="V27" s="19" t="str">
        <f>IF(M27="","",Settings!$B$6+SUM(M$6:M27))</f>
        <v/>
      </c>
      <c r="W27" s="19" t="str">
        <f>IF(V27="","",MAX(Settings!$B$6,MAX(V$6:V27)))</f>
        <v/>
      </c>
      <c r="X27" s="20" t="str">
        <f t="shared" si="3"/>
        <v/>
      </c>
      <c r="Y27" s="8" t="str">
        <f t="shared" si="4"/>
        <v/>
      </c>
      <c r="Z27" s="21" t="str">
        <f t="shared" si="5"/>
        <v/>
      </c>
    </row>
    <row r="28" spans="1:26" x14ac:dyDescent="0.25">
      <c r="A28" s="8" t="str">
        <f t="shared" si="0"/>
        <v/>
      </c>
      <c r="B28" s="9"/>
      <c r="C28" s="10"/>
      <c r="D28" s="10"/>
      <c r="E28" s="10"/>
      <c r="F28" s="10"/>
      <c r="G28" s="11"/>
      <c r="H28" s="11"/>
      <c r="I28" s="11"/>
      <c r="J28" s="11"/>
      <c r="K28" s="12"/>
      <c r="L28" s="13"/>
      <c r="M28" s="14"/>
      <c r="N28" s="10"/>
      <c r="O28" s="10"/>
      <c r="P28" s="10"/>
      <c r="Q28" s="10"/>
      <c r="R28" s="15" t="str">
        <f t="shared" si="1"/>
        <v/>
      </c>
      <c r="S28" s="16" t="str">
        <f t="shared" si="2"/>
        <v/>
      </c>
      <c r="T28" s="17" t="str">
        <f>IF(S28="","",IF(S28&gt;=Settings!$B$8,"Win",IF(S28&lt;=-Settings!$B$8,"Loss","Breakeven")))</f>
        <v/>
      </c>
      <c r="U28" s="18" t="str">
        <f>IF(L28="","",L28/(Settings!$B$6+SUM(M$5:M27)))</f>
        <v/>
      </c>
      <c r="V28" s="19" t="str">
        <f>IF(M28="","",Settings!$B$6+SUM(M$6:M28))</f>
        <v/>
      </c>
      <c r="W28" s="19" t="str">
        <f>IF(V28="","",MAX(Settings!$B$6,MAX(V$6:V28)))</f>
        <v/>
      </c>
      <c r="X28" s="20" t="str">
        <f t="shared" si="3"/>
        <v/>
      </c>
      <c r="Y28" s="8" t="str">
        <f t="shared" si="4"/>
        <v/>
      </c>
      <c r="Z28" s="21" t="str">
        <f t="shared" si="5"/>
        <v/>
      </c>
    </row>
    <row r="29" spans="1:26" x14ac:dyDescent="0.25">
      <c r="A29" s="8" t="str">
        <f t="shared" si="0"/>
        <v/>
      </c>
      <c r="B29" s="9"/>
      <c r="C29" s="10"/>
      <c r="D29" s="10"/>
      <c r="E29" s="10"/>
      <c r="F29" s="10"/>
      <c r="G29" s="11"/>
      <c r="H29" s="11"/>
      <c r="I29" s="11"/>
      <c r="J29" s="11"/>
      <c r="K29" s="12"/>
      <c r="L29" s="13"/>
      <c r="M29" s="14"/>
      <c r="N29" s="10"/>
      <c r="O29" s="10"/>
      <c r="P29" s="10"/>
      <c r="Q29" s="10"/>
      <c r="R29" s="15" t="str">
        <f t="shared" si="1"/>
        <v/>
      </c>
      <c r="S29" s="16" t="str">
        <f t="shared" si="2"/>
        <v/>
      </c>
      <c r="T29" s="17" t="str">
        <f>IF(S29="","",IF(S29&gt;=Settings!$B$8,"Win",IF(S29&lt;=-Settings!$B$8,"Loss","Breakeven")))</f>
        <v/>
      </c>
      <c r="U29" s="18" t="str">
        <f>IF(L29="","",L29/(Settings!$B$6+SUM(M$5:M28)))</f>
        <v/>
      </c>
      <c r="V29" s="19" t="str">
        <f>IF(M29="","",Settings!$B$6+SUM(M$6:M29))</f>
        <v/>
      </c>
      <c r="W29" s="19" t="str">
        <f>IF(V29="","",MAX(Settings!$B$6,MAX(V$6:V29)))</f>
        <v/>
      </c>
      <c r="X29" s="20" t="str">
        <f t="shared" si="3"/>
        <v/>
      </c>
      <c r="Y29" s="8" t="str">
        <f t="shared" si="4"/>
        <v/>
      </c>
      <c r="Z29" s="21" t="str">
        <f t="shared" si="5"/>
        <v/>
      </c>
    </row>
    <row r="30" spans="1:26" x14ac:dyDescent="0.25">
      <c r="A30" s="8" t="str">
        <f t="shared" si="0"/>
        <v/>
      </c>
      <c r="B30" s="9"/>
      <c r="C30" s="10"/>
      <c r="D30" s="10"/>
      <c r="E30" s="10"/>
      <c r="F30" s="10"/>
      <c r="G30" s="11"/>
      <c r="H30" s="11"/>
      <c r="I30" s="11"/>
      <c r="J30" s="11"/>
      <c r="K30" s="12"/>
      <c r="L30" s="13"/>
      <c r="M30" s="14"/>
      <c r="N30" s="10"/>
      <c r="O30" s="10"/>
      <c r="P30" s="10"/>
      <c r="Q30" s="10"/>
      <c r="R30" s="15" t="str">
        <f t="shared" si="1"/>
        <v/>
      </c>
      <c r="S30" s="16" t="str">
        <f t="shared" si="2"/>
        <v/>
      </c>
      <c r="T30" s="17" t="str">
        <f>IF(S30="","",IF(S30&gt;=Settings!$B$8,"Win",IF(S30&lt;=-Settings!$B$8,"Loss","Breakeven")))</f>
        <v/>
      </c>
      <c r="U30" s="18" t="str">
        <f>IF(L30="","",L30/(Settings!$B$6+SUM(M$5:M29)))</f>
        <v/>
      </c>
      <c r="V30" s="19" t="str">
        <f>IF(M30="","",Settings!$B$6+SUM(M$6:M30))</f>
        <v/>
      </c>
      <c r="W30" s="19" t="str">
        <f>IF(V30="","",MAX(Settings!$B$6,MAX(V$6:V30)))</f>
        <v/>
      </c>
      <c r="X30" s="20" t="str">
        <f t="shared" si="3"/>
        <v/>
      </c>
      <c r="Y30" s="8" t="str">
        <f t="shared" si="4"/>
        <v/>
      </c>
      <c r="Z30" s="21" t="str">
        <f t="shared" si="5"/>
        <v/>
      </c>
    </row>
    <row r="31" spans="1:26" x14ac:dyDescent="0.25">
      <c r="A31" s="8" t="str">
        <f t="shared" si="0"/>
        <v/>
      </c>
      <c r="B31" s="9"/>
      <c r="C31" s="10"/>
      <c r="D31" s="10"/>
      <c r="E31" s="10"/>
      <c r="F31" s="10"/>
      <c r="G31" s="11"/>
      <c r="H31" s="11"/>
      <c r="I31" s="11"/>
      <c r="J31" s="11"/>
      <c r="K31" s="12"/>
      <c r="L31" s="13"/>
      <c r="M31" s="14"/>
      <c r="N31" s="10"/>
      <c r="O31" s="10"/>
      <c r="P31" s="10"/>
      <c r="Q31" s="10"/>
      <c r="R31" s="15" t="str">
        <f t="shared" si="1"/>
        <v/>
      </c>
      <c r="S31" s="16" t="str">
        <f t="shared" si="2"/>
        <v/>
      </c>
      <c r="T31" s="17" t="str">
        <f>IF(S31="","",IF(S31&gt;=Settings!$B$8,"Win",IF(S31&lt;=-Settings!$B$8,"Loss","Breakeven")))</f>
        <v/>
      </c>
      <c r="U31" s="18" t="str">
        <f>IF(L31="","",L31/(Settings!$B$6+SUM(M$5:M30)))</f>
        <v/>
      </c>
      <c r="V31" s="19" t="str">
        <f>IF(M31="","",Settings!$B$6+SUM(M$6:M31))</f>
        <v/>
      </c>
      <c r="W31" s="19" t="str">
        <f>IF(V31="","",MAX(Settings!$B$6,MAX(V$6:V31)))</f>
        <v/>
      </c>
      <c r="X31" s="20" t="str">
        <f t="shared" si="3"/>
        <v/>
      </c>
      <c r="Y31" s="8" t="str">
        <f t="shared" si="4"/>
        <v/>
      </c>
      <c r="Z31" s="21" t="str">
        <f t="shared" si="5"/>
        <v/>
      </c>
    </row>
    <row r="32" spans="1:26" x14ac:dyDescent="0.25">
      <c r="A32" s="8" t="str">
        <f t="shared" si="0"/>
        <v/>
      </c>
      <c r="B32" s="9"/>
      <c r="C32" s="10"/>
      <c r="D32" s="10"/>
      <c r="E32" s="10"/>
      <c r="F32" s="10"/>
      <c r="G32" s="11"/>
      <c r="H32" s="11"/>
      <c r="I32" s="11"/>
      <c r="J32" s="11"/>
      <c r="K32" s="12"/>
      <c r="L32" s="13"/>
      <c r="M32" s="14"/>
      <c r="N32" s="10"/>
      <c r="O32" s="10"/>
      <c r="P32" s="10"/>
      <c r="Q32" s="10"/>
      <c r="R32" s="15" t="str">
        <f t="shared" si="1"/>
        <v/>
      </c>
      <c r="S32" s="16" t="str">
        <f t="shared" si="2"/>
        <v/>
      </c>
      <c r="T32" s="17" t="str">
        <f>IF(S32="","",IF(S32&gt;=Settings!$B$8,"Win",IF(S32&lt;=-Settings!$B$8,"Loss","Breakeven")))</f>
        <v/>
      </c>
      <c r="U32" s="18" t="str">
        <f>IF(L32="","",L32/(Settings!$B$6+SUM(M$5:M31)))</f>
        <v/>
      </c>
      <c r="V32" s="19" t="str">
        <f>IF(M32="","",Settings!$B$6+SUM(M$6:M32))</f>
        <v/>
      </c>
      <c r="W32" s="19" t="str">
        <f>IF(V32="","",MAX(Settings!$B$6,MAX(V$6:V32)))</f>
        <v/>
      </c>
      <c r="X32" s="20" t="str">
        <f t="shared" si="3"/>
        <v/>
      </c>
      <c r="Y32" s="8" t="str">
        <f t="shared" si="4"/>
        <v/>
      </c>
      <c r="Z32" s="21" t="str">
        <f t="shared" si="5"/>
        <v/>
      </c>
    </row>
    <row r="33" spans="1:26" x14ac:dyDescent="0.25">
      <c r="A33" s="8" t="str">
        <f t="shared" si="0"/>
        <v/>
      </c>
      <c r="B33" s="9"/>
      <c r="C33" s="10"/>
      <c r="D33" s="10"/>
      <c r="E33" s="10"/>
      <c r="F33" s="10"/>
      <c r="G33" s="11"/>
      <c r="H33" s="11"/>
      <c r="I33" s="11"/>
      <c r="J33" s="11"/>
      <c r="K33" s="12"/>
      <c r="L33" s="13"/>
      <c r="M33" s="14"/>
      <c r="N33" s="10"/>
      <c r="O33" s="10"/>
      <c r="P33" s="10"/>
      <c r="Q33" s="10"/>
      <c r="R33" s="15" t="str">
        <f t="shared" si="1"/>
        <v/>
      </c>
      <c r="S33" s="16" t="str">
        <f t="shared" si="2"/>
        <v/>
      </c>
      <c r="T33" s="17" t="str">
        <f>IF(S33="","",IF(S33&gt;=Settings!$B$8,"Win",IF(S33&lt;=-Settings!$B$8,"Loss","Breakeven")))</f>
        <v/>
      </c>
      <c r="U33" s="18" t="str">
        <f>IF(L33="","",L33/(Settings!$B$6+SUM(M$5:M32)))</f>
        <v/>
      </c>
      <c r="V33" s="19" t="str">
        <f>IF(M33="","",Settings!$B$6+SUM(M$6:M33))</f>
        <v/>
      </c>
      <c r="W33" s="19" t="str">
        <f>IF(V33="","",MAX(Settings!$B$6,MAX(V$6:V33)))</f>
        <v/>
      </c>
      <c r="X33" s="20" t="str">
        <f t="shared" si="3"/>
        <v/>
      </c>
      <c r="Y33" s="8" t="str">
        <f t="shared" si="4"/>
        <v/>
      </c>
      <c r="Z33" s="21" t="str">
        <f t="shared" si="5"/>
        <v/>
      </c>
    </row>
    <row r="34" spans="1:26" x14ac:dyDescent="0.25">
      <c r="A34" s="8" t="str">
        <f t="shared" si="0"/>
        <v/>
      </c>
      <c r="B34" s="9"/>
      <c r="C34" s="10"/>
      <c r="D34" s="10"/>
      <c r="E34" s="10"/>
      <c r="F34" s="10"/>
      <c r="G34" s="11"/>
      <c r="H34" s="11"/>
      <c r="I34" s="11"/>
      <c r="J34" s="11"/>
      <c r="K34" s="12"/>
      <c r="L34" s="13"/>
      <c r="M34" s="14"/>
      <c r="N34" s="10"/>
      <c r="O34" s="10"/>
      <c r="P34" s="10"/>
      <c r="Q34" s="10"/>
      <c r="R34" s="15" t="str">
        <f t="shared" si="1"/>
        <v/>
      </c>
      <c r="S34" s="16" t="str">
        <f t="shared" si="2"/>
        <v/>
      </c>
      <c r="T34" s="17" t="str">
        <f>IF(S34="","",IF(S34&gt;=Settings!$B$8,"Win",IF(S34&lt;=-Settings!$B$8,"Loss","Breakeven")))</f>
        <v/>
      </c>
      <c r="U34" s="18" t="str">
        <f>IF(L34="","",L34/(Settings!$B$6+SUM(M$5:M33)))</f>
        <v/>
      </c>
      <c r="V34" s="19" t="str">
        <f>IF(M34="","",Settings!$B$6+SUM(M$6:M34))</f>
        <v/>
      </c>
      <c r="W34" s="19" t="str">
        <f>IF(V34="","",MAX(Settings!$B$6,MAX(V$6:V34)))</f>
        <v/>
      </c>
      <c r="X34" s="20" t="str">
        <f t="shared" si="3"/>
        <v/>
      </c>
      <c r="Y34" s="8" t="str">
        <f t="shared" si="4"/>
        <v/>
      </c>
      <c r="Z34" s="21" t="str">
        <f t="shared" si="5"/>
        <v/>
      </c>
    </row>
    <row r="35" spans="1:26" x14ac:dyDescent="0.25">
      <c r="A35" s="8" t="str">
        <f t="shared" si="0"/>
        <v/>
      </c>
      <c r="B35" s="9"/>
      <c r="C35" s="10"/>
      <c r="D35" s="10"/>
      <c r="E35" s="10"/>
      <c r="F35" s="10"/>
      <c r="G35" s="11"/>
      <c r="H35" s="11"/>
      <c r="I35" s="11"/>
      <c r="J35" s="11"/>
      <c r="K35" s="12"/>
      <c r="L35" s="13"/>
      <c r="M35" s="14"/>
      <c r="N35" s="10"/>
      <c r="O35" s="10"/>
      <c r="P35" s="10"/>
      <c r="Q35" s="10"/>
      <c r="R35" s="15" t="str">
        <f t="shared" si="1"/>
        <v/>
      </c>
      <c r="S35" s="16" t="str">
        <f t="shared" si="2"/>
        <v/>
      </c>
      <c r="T35" s="17" t="str">
        <f>IF(S35="","",IF(S35&gt;=Settings!$B$8,"Win",IF(S35&lt;=-Settings!$B$8,"Loss","Breakeven")))</f>
        <v/>
      </c>
      <c r="U35" s="18" t="str">
        <f>IF(L35="","",L35/(Settings!$B$6+SUM(M$5:M34)))</f>
        <v/>
      </c>
      <c r="V35" s="19" t="str">
        <f>IF(M35="","",Settings!$B$6+SUM(M$6:M35))</f>
        <v/>
      </c>
      <c r="W35" s="19" t="str">
        <f>IF(V35="","",MAX(Settings!$B$6,MAX(V$6:V35)))</f>
        <v/>
      </c>
      <c r="X35" s="20" t="str">
        <f t="shared" si="3"/>
        <v/>
      </c>
      <c r="Y35" s="8" t="str">
        <f t="shared" si="4"/>
        <v/>
      </c>
      <c r="Z35" s="21" t="str">
        <f t="shared" si="5"/>
        <v/>
      </c>
    </row>
    <row r="36" spans="1:26" x14ac:dyDescent="0.25">
      <c r="A36" s="8" t="str">
        <f t="shared" si="0"/>
        <v/>
      </c>
      <c r="B36" s="9"/>
      <c r="C36" s="10"/>
      <c r="D36" s="10"/>
      <c r="E36" s="10"/>
      <c r="F36" s="10"/>
      <c r="G36" s="11"/>
      <c r="H36" s="11"/>
      <c r="I36" s="11"/>
      <c r="J36" s="11"/>
      <c r="K36" s="12"/>
      <c r="L36" s="13"/>
      <c r="M36" s="14"/>
      <c r="N36" s="10"/>
      <c r="O36" s="10"/>
      <c r="P36" s="10"/>
      <c r="Q36" s="10"/>
      <c r="R36" s="15" t="str">
        <f t="shared" si="1"/>
        <v/>
      </c>
      <c r="S36" s="16" t="str">
        <f t="shared" si="2"/>
        <v/>
      </c>
      <c r="T36" s="17" t="str">
        <f>IF(S36="","",IF(S36&gt;=Settings!$B$8,"Win",IF(S36&lt;=-Settings!$B$8,"Loss","Breakeven")))</f>
        <v/>
      </c>
      <c r="U36" s="18" t="str">
        <f>IF(L36="","",L36/(Settings!$B$6+SUM(M$5:M35)))</f>
        <v/>
      </c>
      <c r="V36" s="19" t="str">
        <f>IF(M36="","",Settings!$B$6+SUM(M$6:M36))</f>
        <v/>
      </c>
      <c r="W36" s="19" t="str">
        <f>IF(V36="","",MAX(Settings!$B$6,MAX(V$6:V36)))</f>
        <v/>
      </c>
      <c r="X36" s="20" t="str">
        <f t="shared" si="3"/>
        <v/>
      </c>
      <c r="Y36" s="8" t="str">
        <f t="shared" si="4"/>
        <v/>
      </c>
      <c r="Z36" s="21" t="str">
        <f t="shared" si="5"/>
        <v/>
      </c>
    </row>
    <row r="37" spans="1:26" x14ac:dyDescent="0.25">
      <c r="A37" s="8" t="str">
        <f t="shared" si="0"/>
        <v/>
      </c>
      <c r="B37" s="9"/>
      <c r="C37" s="10"/>
      <c r="D37" s="10"/>
      <c r="E37" s="10"/>
      <c r="F37" s="10"/>
      <c r="G37" s="11"/>
      <c r="H37" s="11"/>
      <c r="I37" s="11"/>
      <c r="J37" s="11"/>
      <c r="K37" s="12"/>
      <c r="L37" s="13"/>
      <c r="M37" s="14"/>
      <c r="N37" s="10"/>
      <c r="O37" s="10"/>
      <c r="P37" s="10"/>
      <c r="Q37" s="10"/>
      <c r="R37" s="15" t="str">
        <f t="shared" si="1"/>
        <v/>
      </c>
      <c r="S37" s="16" t="str">
        <f t="shared" si="2"/>
        <v/>
      </c>
      <c r="T37" s="17" t="str">
        <f>IF(S37="","",IF(S37&gt;=Settings!$B$8,"Win",IF(S37&lt;=-Settings!$B$8,"Loss","Breakeven")))</f>
        <v/>
      </c>
      <c r="U37" s="18" t="str">
        <f>IF(L37="","",L37/(Settings!$B$6+SUM(M$5:M36)))</f>
        <v/>
      </c>
      <c r="V37" s="19" t="str">
        <f>IF(M37="","",Settings!$B$6+SUM(M$6:M37))</f>
        <v/>
      </c>
      <c r="W37" s="19" t="str">
        <f>IF(V37="","",MAX(Settings!$B$6,MAX(V$6:V37)))</f>
        <v/>
      </c>
      <c r="X37" s="20" t="str">
        <f t="shared" si="3"/>
        <v/>
      </c>
      <c r="Y37" s="8" t="str">
        <f t="shared" si="4"/>
        <v/>
      </c>
      <c r="Z37" s="21" t="str">
        <f t="shared" si="5"/>
        <v/>
      </c>
    </row>
    <row r="38" spans="1:26" x14ac:dyDescent="0.25">
      <c r="A38" s="8" t="str">
        <f t="shared" si="0"/>
        <v/>
      </c>
      <c r="B38" s="9"/>
      <c r="C38" s="10"/>
      <c r="D38" s="10"/>
      <c r="E38" s="10"/>
      <c r="F38" s="10"/>
      <c r="G38" s="11"/>
      <c r="H38" s="11"/>
      <c r="I38" s="11"/>
      <c r="J38" s="11"/>
      <c r="K38" s="12"/>
      <c r="L38" s="13"/>
      <c r="M38" s="14"/>
      <c r="N38" s="10"/>
      <c r="O38" s="10"/>
      <c r="P38" s="10"/>
      <c r="Q38" s="10"/>
      <c r="R38" s="15" t="str">
        <f t="shared" si="1"/>
        <v/>
      </c>
      <c r="S38" s="16" t="str">
        <f t="shared" si="2"/>
        <v/>
      </c>
      <c r="T38" s="17" t="str">
        <f>IF(S38="","",IF(S38&gt;=Settings!$B$8,"Win",IF(S38&lt;=-Settings!$B$8,"Loss","Breakeven")))</f>
        <v/>
      </c>
      <c r="U38" s="18" t="str">
        <f>IF(L38="","",L38/(Settings!$B$6+SUM(M$5:M37)))</f>
        <v/>
      </c>
      <c r="V38" s="19" t="str">
        <f>IF(M38="","",Settings!$B$6+SUM(M$6:M38))</f>
        <v/>
      </c>
      <c r="W38" s="19" t="str">
        <f>IF(V38="","",MAX(Settings!$B$6,MAX(V$6:V38)))</f>
        <v/>
      </c>
      <c r="X38" s="20" t="str">
        <f t="shared" si="3"/>
        <v/>
      </c>
      <c r="Y38" s="8" t="str">
        <f t="shared" si="4"/>
        <v/>
      </c>
      <c r="Z38" s="21" t="str">
        <f t="shared" si="5"/>
        <v/>
      </c>
    </row>
    <row r="39" spans="1:26" x14ac:dyDescent="0.25">
      <c r="A39" s="8" t="str">
        <f t="shared" si="0"/>
        <v/>
      </c>
      <c r="B39" s="9"/>
      <c r="C39" s="10"/>
      <c r="D39" s="10"/>
      <c r="E39" s="10"/>
      <c r="F39" s="10"/>
      <c r="G39" s="11"/>
      <c r="H39" s="11"/>
      <c r="I39" s="11"/>
      <c r="J39" s="11"/>
      <c r="K39" s="12"/>
      <c r="L39" s="13"/>
      <c r="M39" s="14"/>
      <c r="N39" s="10"/>
      <c r="O39" s="10"/>
      <c r="P39" s="10"/>
      <c r="Q39" s="10"/>
      <c r="R39" s="15" t="str">
        <f t="shared" si="1"/>
        <v/>
      </c>
      <c r="S39" s="16" t="str">
        <f t="shared" si="2"/>
        <v/>
      </c>
      <c r="T39" s="17" t="str">
        <f>IF(S39="","",IF(S39&gt;=Settings!$B$8,"Win",IF(S39&lt;=-Settings!$B$8,"Loss","Breakeven")))</f>
        <v/>
      </c>
      <c r="U39" s="18" t="str">
        <f>IF(L39="","",L39/(Settings!$B$6+SUM(M$5:M38)))</f>
        <v/>
      </c>
      <c r="V39" s="19" t="str">
        <f>IF(M39="","",Settings!$B$6+SUM(M$6:M39))</f>
        <v/>
      </c>
      <c r="W39" s="19" t="str">
        <f>IF(V39="","",MAX(Settings!$B$6,MAX(V$6:V39)))</f>
        <v/>
      </c>
      <c r="X39" s="20" t="str">
        <f t="shared" si="3"/>
        <v/>
      </c>
      <c r="Y39" s="8" t="str">
        <f t="shared" si="4"/>
        <v/>
      </c>
      <c r="Z39" s="21" t="str">
        <f t="shared" si="5"/>
        <v/>
      </c>
    </row>
    <row r="40" spans="1:26" x14ac:dyDescent="0.25">
      <c r="A40" s="8" t="str">
        <f t="shared" si="0"/>
        <v/>
      </c>
      <c r="B40" s="9"/>
      <c r="C40" s="10"/>
      <c r="D40" s="10"/>
      <c r="E40" s="10"/>
      <c r="F40" s="10"/>
      <c r="G40" s="11"/>
      <c r="H40" s="11"/>
      <c r="I40" s="11"/>
      <c r="J40" s="11"/>
      <c r="K40" s="12"/>
      <c r="L40" s="13"/>
      <c r="M40" s="14"/>
      <c r="N40" s="10"/>
      <c r="O40" s="10"/>
      <c r="P40" s="10"/>
      <c r="Q40" s="10"/>
      <c r="R40" s="15" t="str">
        <f t="shared" si="1"/>
        <v/>
      </c>
      <c r="S40" s="16" t="str">
        <f t="shared" si="2"/>
        <v/>
      </c>
      <c r="T40" s="17" t="str">
        <f>IF(S40="","",IF(S40&gt;=Settings!$B$8,"Win",IF(S40&lt;=-Settings!$B$8,"Loss","Breakeven")))</f>
        <v/>
      </c>
      <c r="U40" s="18" t="str">
        <f>IF(L40="","",L40/(Settings!$B$6+SUM(M$5:M39)))</f>
        <v/>
      </c>
      <c r="V40" s="19" t="str">
        <f>IF(M40="","",Settings!$B$6+SUM(M$6:M40))</f>
        <v/>
      </c>
      <c r="W40" s="19" t="str">
        <f>IF(V40="","",MAX(Settings!$B$6,MAX(V$6:V40)))</f>
        <v/>
      </c>
      <c r="X40" s="20" t="str">
        <f t="shared" si="3"/>
        <v/>
      </c>
      <c r="Y40" s="8" t="str">
        <f t="shared" si="4"/>
        <v/>
      </c>
      <c r="Z40" s="21" t="str">
        <f t="shared" si="5"/>
        <v/>
      </c>
    </row>
    <row r="41" spans="1:26" x14ac:dyDescent="0.25">
      <c r="A41" s="8" t="str">
        <f t="shared" si="0"/>
        <v/>
      </c>
      <c r="B41" s="9"/>
      <c r="C41" s="10"/>
      <c r="D41" s="10"/>
      <c r="E41" s="10"/>
      <c r="F41" s="10"/>
      <c r="G41" s="11"/>
      <c r="H41" s="11"/>
      <c r="I41" s="11"/>
      <c r="J41" s="11"/>
      <c r="K41" s="12"/>
      <c r="L41" s="13"/>
      <c r="M41" s="14"/>
      <c r="N41" s="10"/>
      <c r="O41" s="10"/>
      <c r="P41" s="10"/>
      <c r="Q41" s="10"/>
      <c r="R41" s="15" t="str">
        <f t="shared" si="1"/>
        <v/>
      </c>
      <c r="S41" s="16" t="str">
        <f t="shared" si="2"/>
        <v/>
      </c>
      <c r="T41" s="17" t="str">
        <f>IF(S41="","",IF(S41&gt;=Settings!$B$8,"Win",IF(S41&lt;=-Settings!$B$8,"Loss","Breakeven")))</f>
        <v/>
      </c>
      <c r="U41" s="18" t="str">
        <f>IF(L41="","",L41/(Settings!$B$6+SUM(M$5:M40)))</f>
        <v/>
      </c>
      <c r="V41" s="19" t="str">
        <f>IF(M41="","",Settings!$B$6+SUM(M$6:M41))</f>
        <v/>
      </c>
      <c r="W41" s="19" t="str">
        <f>IF(V41="","",MAX(Settings!$B$6,MAX(V$6:V41)))</f>
        <v/>
      </c>
      <c r="X41" s="20" t="str">
        <f t="shared" si="3"/>
        <v/>
      </c>
      <c r="Y41" s="8" t="str">
        <f t="shared" si="4"/>
        <v/>
      </c>
      <c r="Z41" s="21" t="str">
        <f t="shared" si="5"/>
        <v/>
      </c>
    </row>
    <row r="42" spans="1:26" x14ac:dyDescent="0.25">
      <c r="A42" s="8" t="str">
        <f t="shared" si="0"/>
        <v/>
      </c>
      <c r="B42" s="9"/>
      <c r="C42" s="10"/>
      <c r="D42" s="10"/>
      <c r="E42" s="10"/>
      <c r="F42" s="10"/>
      <c r="G42" s="11"/>
      <c r="H42" s="11"/>
      <c r="I42" s="11"/>
      <c r="J42" s="11"/>
      <c r="K42" s="12"/>
      <c r="L42" s="13"/>
      <c r="M42" s="14"/>
      <c r="N42" s="10"/>
      <c r="O42" s="10"/>
      <c r="P42" s="10"/>
      <c r="Q42" s="10"/>
      <c r="R42" s="15" t="str">
        <f t="shared" si="1"/>
        <v/>
      </c>
      <c r="S42" s="16" t="str">
        <f t="shared" si="2"/>
        <v/>
      </c>
      <c r="T42" s="17" t="str">
        <f>IF(S42="","",IF(S42&gt;=Settings!$B$8,"Win",IF(S42&lt;=-Settings!$B$8,"Loss","Breakeven")))</f>
        <v/>
      </c>
      <c r="U42" s="18" t="str">
        <f>IF(L42="","",L42/(Settings!$B$6+SUM(M$5:M41)))</f>
        <v/>
      </c>
      <c r="V42" s="19" t="str">
        <f>IF(M42="","",Settings!$B$6+SUM(M$6:M42))</f>
        <v/>
      </c>
      <c r="W42" s="19" t="str">
        <f>IF(V42="","",MAX(Settings!$B$6,MAX(V$6:V42)))</f>
        <v/>
      </c>
      <c r="X42" s="20" t="str">
        <f t="shared" si="3"/>
        <v/>
      </c>
      <c r="Y42" s="8" t="str">
        <f t="shared" si="4"/>
        <v/>
      </c>
      <c r="Z42" s="21" t="str">
        <f t="shared" si="5"/>
        <v/>
      </c>
    </row>
    <row r="43" spans="1:26" x14ac:dyDescent="0.25">
      <c r="A43" s="8" t="str">
        <f t="shared" si="0"/>
        <v/>
      </c>
      <c r="B43" s="9"/>
      <c r="C43" s="10"/>
      <c r="D43" s="10"/>
      <c r="E43" s="10"/>
      <c r="F43" s="10"/>
      <c r="G43" s="11"/>
      <c r="H43" s="11"/>
      <c r="I43" s="11"/>
      <c r="J43" s="11"/>
      <c r="K43" s="12"/>
      <c r="L43" s="13"/>
      <c r="M43" s="14"/>
      <c r="N43" s="10"/>
      <c r="O43" s="10"/>
      <c r="P43" s="10"/>
      <c r="Q43" s="10"/>
      <c r="R43" s="15" t="str">
        <f t="shared" si="1"/>
        <v/>
      </c>
      <c r="S43" s="16" t="str">
        <f t="shared" si="2"/>
        <v/>
      </c>
      <c r="T43" s="17" t="str">
        <f>IF(S43="","",IF(S43&gt;=Settings!$B$8,"Win",IF(S43&lt;=-Settings!$B$8,"Loss","Breakeven")))</f>
        <v/>
      </c>
      <c r="U43" s="18" t="str">
        <f>IF(L43="","",L43/(Settings!$B$6+SUM(M$5:M42)))</f>
        <v/>
      </c>
      <c r="V43" s="19" t="str">
        <f>IF(M43="","",Settings!$B$6+SUM(M$6:M43))</f>
        <v/>
      </c>
      <c r="W43" s="19" t="str">
        <f>IF(V43="","",MAX(Settings!$B$6,MAX(V$6:V43)))</f>
        <v/>
      </c>
      <c r="X43" s="20" t="str">
        <f t="shared" si="3"/>
        <v/>
      </c>
      <c r="Y43" s="8" t="str">
        <f t="shared" si="4"/>
        <v/>
      </c>
      <c r="Z43" s="21" t="str">
        <f t="shared" si="5"/>
        <v/>
      </c>
    </row>
    <row r="44" spans="1:26" x14ac:dyDescent="0.25">
      <c r="A44" s="8" t="str">
        <f t="shared" si="0"/>
        <v/>
      </c>
      <c r="B44" s="9"/>
      <c r="C44" s="10"/>
      <c r="D44" s="10"/>
      <c r="E44" s="10"/>
      <c r="F44" s="10"/>
      <c r="G44" s="11"/>
      <c r="H44" s="11"/>
      <c r="I44" s="11"/>
      <c r="J44" s="11"/>
      <c r="K44" s="12"/>
      <c r="L44" s="13"/>
      <c r="M44" s="14"/>
      <c r="N44" s="10"/>
      <c r="O44" s="10"/>
      <c r="P44" s="10"/>
      <c r="Q44" s="10"/>
      <c r="R44" s="15" t="str">
        <f t="shared" si="1"/>
        <v/>
      </c>
      <c r="S44" s="16" t="str">
        <f t="shared" si="2"/>
        <v/>
      </c>
      <c r="T44" s="17" t="str">
        <f>IF(S44="","",IF(S44&gt;=Settings!$B$8,"Win",IF(S44&lt;=-Settings!$B$8,"Loss","Breakeven")))</f>
        <v/>
      </c>
      <c r="U44" s="18" t="str">
        <f>IF(L44="","",L44/(Settings!$B$6+SUM(M$5:M43)))</f>
        <v/>
      </c>
      <c r="V44" s="19" t="str">
        <f>IF(M44="","",Settings!$B$6+SUM(M$6:M44))</f>
        <v/>
      </c>
      <c r="W44" s="19" t="str">
        <f>IF(V44="","",MAX(Settings!$B$6,MAX(V$6:V44)))</f>
        <v/>
      </c>
      <c r="X44" s="20" t="str">
        <f t="shared" si="3"/>
        <v/>
      </c>
      <c r="Y44" s="8" t="str">
        <f t="shared" si="4"/>
        <v/>
      </c>
      <c r="Z44" s="21" t="str">
        <f t="shared" si="5"/>
        <v/>
      </c>
    </row>
    <row r="45" spans="1:26" x14ac:dyDescent="0.25">
      <c r="A45" s="8" t="str">
        <f t="shared" si="0"/>
        <v/>
      </c>
      <c r="B45" s="9"/>
      <c r="C45" s="10"/>
      <c r="D45" s="10"/>
      <c r="E45" s="10"/>
      <c r="F45" s="10"/>
      <c r="G45" s="11"/>
      <c r="H45" s="11"/>
      <c r="I45" s="11"/>
      <c r="J45" s="11"/>
      <c r="K45" s="12"/>
      <c r="L45" s="13"/>
      <c r="M45" s="14"/>
      <c r="N45" s="10"/>
      <c r="O45" s="10"/>
      <c r="P45" s="10"/>
      <c r="Q45" s="10"/>
      <c r="R45" s="15" t="str">
        <f t="shared" si="1"/>
        <v/>
      </c>
      <c r="S45" s="16" t="str">
        <f t="shared" si="2"/>
        <v/>
      </c>
      <c r="T45" s="17" t="str">
        <f>IF(S45="","",IF(S45&gt;=Settings!$B$8,"Win",IF(S45&lt;=-Settings!$B$8,"Loss","Breakeven")))</f>
        <v/>
      </c>
      <c r="U45" s="18" t="str">
        <f>IF(L45="","",L45/(Settings!$B$6+SUM(M$5:M44)))</f>
        <v/>
      </c>
      <c r="V45" s="19" t="str">
        <f>IF(M45="","",Settings!$B$6+SUM(M$6:M45))</f>
        <v/>
      </c>
      <c r="W45" s="19" t="str">
        <f>IF(V45="","",MAX(Settings!$B$6,MAX(V$6:V45)))</f>
        <v/>
      </c>
      <c r="X45" s="20" t="str">
        <f t="shared" si="3"/>
        <v/>
      </c>
      <c r="Y45" s="8" t="str">
        <f t="shared" si="4"/>
        <v/>
      </c>
      <c r="Z45" s="21" t="str">
        <f t="shared" si="5"/>
        <v/>
      </c>
    </row>
    <row r="46" spans="1:26" x14ac:dyDescent="0.25">
      <c r="A46" s="8" t="str">
        <f t="shared" si="0"/>
        <v/>
      </c>
      <c r="B46" s="9"/>
      <c r="C46" s="10"/>
      <c r="D46" s="10"/>
      <c r="E46" s="10"/>
      <c r="F46" s="10"/>
      <c r="G46" s="11"/>
      <c r="H46" s="11"/>
      <c r="I46" s="11"/>
      <c r="J46" s="11"/>
      <c r="K46" s="12"/>
      <c r="L46" s="13"/>
      <c r="M46" s="14"/>
      <c r="N46" s="10"/>
      <c r="O46" s="10"/>
      <c r="P46" s="10"/>
      <c r="Q46" s="10"/>
      <c r="R46" s="15" t="str">
        <f t="shared" si="1"/>
        <v/>
      </c>
      <c r="S46" s="16" t="str">
        <f t="shared" si="2"/>
        <v/>
      </c>
      <c r="T46" s="17" t="str">
        <f>IF(S46="","",IF(S46&gt;=Settings!$B$8,"Win",IF(S46&lt;=-Settings!$B$8,"Loss","Breakeven")))</f>
        <v/>
      </c>
      <c r="U46" s="18" t="str">
        <f>IF(L46="","",L46/(Settings!$B$6+SUM(M$5:M45)))</f>
        <v/>
      </c>
      <c r="V46" s="19" t="str">
        <f>IF(M46="","",Settings!$B$6+SUM(M$6:M46))</f>
        <v/>
      </c>
      <c r="W46" s="19" t="str">
        <f>IF(V46="","",MAX(Settings!$B$6,MAX(V$6:V46)))</f>
        <v/>
      </c>
      <c r="X46" s="20" t="str">
        <f t="shared" si="3"/>
        <v/>
      </c>
      <c r="Y46" s="8" t="str">
        <f t="shared" si="4"/>
        <v/>
      </c>
      <c r="Z46" s="21" t="str">
        <f t="shared" si="5"/>
        <v/>
      </c>
    </row>
    <row r="47" spans="1:26" x14ac:dyDescent="0.25">
      <c r="A47" s="8" t="str">
        <f t="shared" si="0"/>
        <v/>
      </c>
      <c r="B47" s="9"/>
      <c r="C47" s="10"/>
      <c r="D47" s="10"/>
      <c r="E47" s="10"/>
      <c r="F47" s="10"/>
      <c r="G47" s="11"/>
      <c r="H47" s="11"/>
      <c r="I47" s="11"/>
      <c r="J47" s="11"/>
      <c r="K47" s="12"/>
      <c r="L47" s="13"/>
      <c r="M47" s="14"/>
      <c r="N47" s="10"/>
      <c r="O47" s="10"/>
      <c r="P47" s="10"/>
      <c r="Q47" s="10"/>
      <c r="R47" s="15" t="str">
        <f t="shared" si="1"/>
        <v/>
      </c>
      <c r="S47" s="16" t="str">
        <f t="shared" si="2"/>
        <v/>
      </c>
      <c r="T47" s="17" t="str">
        <f>IF(S47="","",IF(S47&gt;=Settings!$B$8,"Win",IF(S47&lt;=-Settings!$B$8,"Loss","Breakeven")))</f>
        <v/>
      </c>
      <c r="U47" s="18" t="str">
        <f>IF(L47="","",L47/(Settings!$B$6+SUM(M$5:M46)))</f>
        <v/>
      </c>
      <c r="V47" s="19" t="str">
        <f>IF(M47="","",Settings!$B$6+SUM(M$6:M47))</f>
        <v/>
      </c>
      <c r="W47" s="19" t="str">
        <f>IF(V47="","",MAX(Settings!$B$6,MAX(V$6:V47)))</f>
        <v/>
      </c>
      <c r="X47" s="20" t="str">
        <f t="shared" si="3"/>
        <v/>
      </c>
      <c r="Y47" s="8" t="str">
        <f t="shared" si="4"/>
        <v/>
      </c>
      <c r="Z47" s="21" t="str">
        <f t="shared" si="5"/>
        <v/>
      </c>
    </row>
    <row r="48" spans="1:26" x14ac:dyDescent="0.25">
      <c r="A48" s="8" t="str">
        <f t="shared" si="0"/>
        <v/>
      </c>
      <c r="B48" s="9"/>
      <c r="C48" s="10"/>
      <c r="D48" s="10"/>
      <c r="E48" s="10"/>
      <c r="F48" s="10"/>
      <c r="G48" s="11"/>
      <c r="H48" s="11"/>
      <c r="I48" s="11"/>
      <c r="J48" s="11"/>
      <c r="K48" s="12"/>
      <c r="L48" s="13"/>
      <c r="M48" s="14"/>
      <c r="N48" s="10"/>
      <c r="O48" s="10"/>
      <c r="P48" s="10"/>
      <c r="Q48" s="10"/>
      <c r="R48" s="15" t="str">
        <f t="shared" si="1"/>
        <v/>
      </c>
      <c r="S48" s="16" t="str">
        <f t="shared" si="2"/>
        <v/>
      </c>
      <c r="T48" s="17" t="str">
        <f>IF(S48="","",IF(S48&gt;=Settings!$B$8,"Win",IF(S48&lt;=-Settings!$B$8,"Loss","Breakeven")))</f>
        <v/>
      </c>
      <c r="U48" s="18" t="str">
        <f>IF(L48="","",L48/(Settings!$B$6+SUM(M$5:M47)))</f>
        <v/>
      </c>
      <c r="V48" s="19" t="str">
        <f>IF(M48="","",Settings!$B$6+SUM(M$6:M48))</f>
        <v/>
      </c>
      <c r="W48" s="19" t="str">
        <f>IF(V48="","",MAX(Settings!$B$6,MAX(V$6:V48)))</f>
        <v/>
      </c>
      <c r="X48" s="20" t="str">
        <f t="shared" si="3"/>
        <v/>
      </c>
      <c r="Y48" s="8" t="str">
        <f t="shared" si="4"/>
        <v/>
      </c>
      <c r="Z48" s="21" t="str">
        <f t="shared" si="5"/>
        <v/>
      </c>
    </row>
    <row r="49" spans="1:26" x14ac:dyDescent="0.25">
      <c r="A49" s="8" t="str">
        <f t="shared" si="0"/>
        <v/>
      </c>
      <c r="B49" s="9"/>
      <c r="C49" s="10"/>
      <c r="D49" s="10"/>
      <c r="E49" s="10"/>
      <c r="F49" s="10"/>
      <c r="G49" s="11"/>
      <c r="H49" s="11"/>
      <c r="I49" s="11"/>
      <c r="J49" s="11"/>
      <c r="K49" s="12"/>
      <c r="L49" s="13"/>
      <c r="M49" s="14"/>
      <c r="N49" s="10"/>
      <c r="O49" s="10"/>
      <c r="P49" s="10"/>
      <c r="Q49" s="10"/>
      <c r="R49" s="15" t="str">
        <f t="shared" si="1"/>
        <v/>
      </c>
      <c r="S49" s="16" t="str">
        <f t="shared" si="2"/>
        <v/>
      </c>
      <c r="T49" s="17" t="str">
        <f>IF(S49="","",IF(S49&gt;=Settings!$B$8,"Win",IF(S49&lt;=-Settings!$B$8,"Loss","Breakeven")))</f>
        <v/>
      </c>
      <c r="U49" s="18" t="str">
        <f>IF(L49="","",L49/(Settings!$B$6+SUM(M$5:M48)))</f>
        <v/>
      </c>
      <c r="V49" s="19" t="str">
        <f>IF(M49="","",Settings!$B$6+SUM(M$6:M49))</f>
        <v/>
      </c>
      <c r="W49" s="19" t="str">
        <f>IF(V49="","",MAX(Settings!$B$6,MAX(V$6:V49)))</f>
        <v/>
      </c>
      <c r="X49" s="20" t="str">
        <f t="shared" si="3"/>
        <v/>
      </c>
      <c r="Y49" s="8" t="str">
        <f t="shared" si="4"/>
        <v/>
      </c>
      <c r="Z49" s="21" t="str">
        <f t="shared" si="5"/>
        <v/>
      </c>
    </row>
    <row r="50" spans="1:26" x14ac:dyDescent="0.25">
      <c r="A50" s="8" t="str">
        <f t="shared" si="0"/>
        <v/>
      </c>
      <c r="B50" s="9"/>
      <c r="C50" s="10"/>
      <c r="D50" s="10"/>
      <c r="E50" s="10"/>
      <c r="F50" s="10"/>
      <c r="G50" s="11"/>
      <c r="H50" s="11"/>
      <c r="I50" s="11"/>
      <c r="J50" s="11"/>
      <c r="K50" s="12"/>
      <c r="L50" s="13"/>
      <c r="M50" s="14"/>
      <c r="N50" s="10"/>
      <c r="O50" s="10"/>
      <c r="P50" s="10"/>
      <c r="Q50" s="10"/>
      <c r="R50" s="15" t="str">
        <f t="shared" si="1"/>
        <v/>
      </c>
      <c r="S50" s="16" t="str">
        <f t="shared" si="2"/>
        <v/>
      </c>
      <c r="T50" s="17" t="str">
        <f>IF(S50="","",IF(S50&gt;=Settings!$B$8,"Win",IF(S50&lt;=-Settings!$B$8,"Loss","Breakeven")))</f>
        <v/>
      </c>
      <c r="U50" s="18" t="str">
        <f>IF(L50="","",L50/(Settings!$B$6+SUM(M$5:M49)))</f>
        <v/>
      </c>
      <c r="V50" s="19" t="str">
        <f>IF(M50="","",Settings!$B$6+SUM(M$6:M50))</f>
        <v/>
      </c>
      <c r="W50" s="19" t="str">
        <f>IF(V50="","",MAX(Settings!$B$6,MAX(V$6:V50)))</f>
        <v/>
      </c>
      <c r="X50" s="20" t="str">
        <f t="shared" si="3"/>
        <v/>
      </c>
      <c r="Y50" s="8" t="str">
        <f t="shared" si="4"/>
        <v/>
      </c>
      <c r="Z50" s="21" t="str">
        <f t="shared" si="5"/>
        <v/>
      </c>
    </row>
    <row r="51" spans="1:26" x14ac:dyDescent="0.25">
      <c r="A51" s="8" t="str">
        <f t="shared" si="0"/>
        <v/>
      </c>
      <c r="B51" s="9"/>
      <c r="C51" s="10"/>
      <c r="D51" s="10"/>
      <c r="E51" s="10"/>
      <c r="F51" s="10"/>
      <c r="G51" s="11"/>
      <c r="H51" s="11"/>
      <c r="I51" s="11"/>
      <c r="J51" s="11"/>
      <c r="K51" s="12"/>
      <c r="L51" s="13"/>
      <c r="M51" s="14"/>
      <c r="N51" s="10"/>
      <c r="O51" s="10"/>
      <c r="P51" s="10"/>
      <c r="Q51" s="10"/>
      <c r="R51" s="15" t="str">
        <f t="shared" si="1"/>
        <v/>
      </c>
      <c r="S51" s="16" t="str">
        <f t="shared" si="2"/>
        <v/>
      </c>
      <c r="T51" s="17" t="str">
        <f>IF(S51="","",IF(S51&gt;=Settings!$B$8,"Win",IF(S51&lt;=-Settings!$B$8,"Loss","Breakeven")))</f>
        <v/>
      </c>
      <c r="U51" s="18" t="str">
        <f>IF(L51="","",L51/(Settings!$B$6+SUM(M$5:M50)))</f>
        <v/>
      </c>
      <c r="V51" s="19" t="str">
        <f>IF(M51="","",Settings!$B$6+SUM(M$6:M51))</f>
        <v/>
      </c>
      <c r="W51" s="19" t="str">
        <f>IF(V51="","",MAX(Settings!$B$6,MAX(V$6:V51)))</f>
        <v/>
      </c>
      <c r="X51" s="20" t="str">
        <f t="shared" si="3"/>
        <v/>
      </c>
      <c r="Y51" s="8" t="str">
        <f t="shared" si="4"/>
        <v/>
      </c>
      <c r="Z51" s="21" t="str">
        <f t="shared" si="5"/>
        <v/>
      </c>
    </row>
    <row r="52" spans="1:26" x14ac:dyDescent="0.25">
      <c r="A52" s="8" t="str">
        <f t="shared" si="0"/>
        <v/>
      </c>
      <c r="B52" s="9"/>
      <c r="C52" s="10"/>
      <c r="D52" s="10"/>
      <c r="E52" s="10"/>
      <c r="F52" s="10"/>
      <c r="G52" s="11"/>
      <c r="H52" s="11"/>
      <c r="I52" s="11"/>
      <c r="J52" s="11"/>
      <c r="K52" s="12"/>
      <c r="L52" s="13"/>
      <c r="M52" s="14"/>
      <c r="N52" s="10"/>
      <c r="O52" s="10"/>
      <c r="P52" s="10"/>
      <c r="Q52" s="10"/>
      <c r="R52" s="15" t="str">
        <f t="shared" si="1"/>
        <v/>
      </c>
      <c r="S52" s="16" t="str">
        <f t="shared" si="2"/>
        <v/>
      </c>
      <c r="T52" s="17" t="str">
        <f>IF(S52="","",IF(S52&gt;=Settings!$B$8,"Win",IF(S52&lt;=-Settings!$B$8,"Loss","Breakeven")))</f>
        <v/>
      </c>
      <c r="U52" s="18" t="str">
        <f>IF(L52="","",L52/(Settings!$B$6+SUM(M$5:M51)))</f>
        <v/>
      </c>
      <c r="V52" s="19" t="str">
        <f>IF(M52="","",Settings!$B$6+SUM(M$6:M52))</f>
        <v/>
      </c>
      <c r="W52" s="19" t="str">
        <f>IF(V52="","",MAX(Settings!$B$6,MAX(V$6:V52)))</f>
        <v/>
      </c>
      <c r="X52" s="20" t="str">
        <f t="shared" si="3"/>
        <v/>
      </c>
      <c r="Y52" s="8" t="str">
        <f t="shared" si="4"/>
        <v/>
      </c>
      <c r="Z52" s="21" t="str">
        <f t="shared" si="5"/>
        <v/>
      </c>
    </row>
    <row r="53" spans="1:26" x14ac:dyDescent="0.25">
      <c r="A53" s="8" t="str">
        <f t="shared" si="0"/>
        <v/>
      </c>
      <c r="B53" s="9"/>
      <c r="C53" s="10"/>
      <c r="D53" s="10"/>
      <c r="E53" s="10"/>
      <c r="F53" s="10"/>
      <c r="G53" s="11"/>
      <c r="H53" s="11"/>
      <c r="I53" s="11"/>
      <c r="J53" s="11"/>
      <c r="K53" s="12"/>
      <c r="L53" s="13"/>
      <c r="M53" s="14"/>
      <c r="N53" s="10"/>
      <c r="O53" s="10"/>
      <c r="P53" s="10"/>
      <c r="Q53" s="10"/>
      <c r="R53" s="15" t="str">
        <f t="shared" si="1"/>
        <v/>
      </c>
      <c r="S53" s="16" t="str">
        <f t="shared" si="2"/>
        <v/>
      </c>
      <c r="T53" s="17" t="str">
        <f>IF(S53="","",IF(S53&gt;=Settings!$B$8,"Win",IF(S53&lt;=-Settings!$B$8,"Loss","Breakeven")))</f>
        <v/>
      </c>
      <c r="U53" s="18" t="str">
        <f>IF(L53="","",L53/(Settings!$B$6+SUM(M$5:M52)))</f>
        <v/>
      </c>
      <c r="V53" s="19" t="str">
        <f>IF(M53="","",Settings!$B$6+SUM(M$6:M53))</f>
        <v/>
      </c>
      <c r="W53" s="19" t="str">
        <f>IF(V53="","",MAX(Settings!$B$6,MAX(V$6:V53)))</f>
        <v/>
      </c>
      <c r="X53" s="20" t="str">
        <f t="shared" si="3"/>
        <v/>
      </c>
      <c r="Y53" s="8" t="str">
        <f t="shared" si="4"/>
        <v/>
      </c>
      <c r="Z53" s="21" t="str">
        <f t="shared" si="5"/>
        <v/>
      </c>
    </row>
    <row r="54" spans="1:26" x14ac:dyDescent="0.25">
      <c r="A54" s="8" t="str">
        <f t="shared" si="0"/>
        <v/>
      </c>
      <c r="B54" s="9"/>
      <c r="C54" s="10"/>
      <c r="D54" s="10"/>
      <c r="E54" s="10"/>
      <c r="F54" s="10"/>
      <c r="G54" s="11"/>
      <c r="H54" s="11"/>
      <c r="I54" s="11"/>
      <c r="J54" s="11"/>
      <c r="K54" s="12"/>
      <c r="L54" s="13"/>
      <c r="M54" s="14"/>
      <c r="N54" s="10"/>
      <c r="O54" s="10"/>
      <c r="P54" s="10"/>
      <c r="Q54" s="10"/>
      <c r="R54" s="15" t="str">
        <f t="shared" si="1"/>
        <v/>
      </c>
      <c r="S54" s="16" t="str">
        <f t="shared" si="2"/>
        <v/>
      </c>
      <c r="T54" s="17" t="str">
        <f>IF(S54="","",IF(S54&gt;=Settings!$B$8,"Win",IF(S54&lt;=-Settings!$B$8,"Loss","Breakeven")))</f>
        <v/>
      </c>
      <c r="U54" s="18" t="str">
        <f>IF(L54="","",L54/(Settings!$B$6+SUM(M$5:M53)))</f>
        <v/>
      </c>
      <c r="V54" s="19" t="str">
        <f>IF(M54="","",Settings!$B$6+SUM(M$6:M54))</f>
        <v/>
      </c>
      <c r="W54" s="19" t="str">
        <f>IF(V54="","",MAX(Settings!$B$6,MAX(V$6:V54)))</f>
        <v/>
      </c>
      <c r="X54" s="20" t="str">
        <f t="shared" si="3"/>
        <v/>
      </c>
      <c r="Y54" s="8" t="str">
        <f t="shared" si="4"/>
        <v/>
      </c>
      <c r="Z54" s="21" t="str">
        <f t="shared" si="5"/>
        <v/>
      </c>
    </row>
    <row r="55" spans="1:26" x14ac:dyDescent="0.25">
      <c r="A55" s="8" t="str">
        <f t="shared" si="0"/>
        <v/>
      </c>
      <c r="B55" s="9"/>
      <c r="C55" s="10"/>
      <c r="D55" s="10"/>
      <c r="E55" s="10"/>
      <c r="F55" s="10"/>
      <c r="G55" s="11"/>
      <c r="H55" s="11"/>
      <c r="I55" s="11"/>
      <c r="J55" s="11"/>
      <c r="K55" s="12"/>
      <c r="L55" s="13"/>
      <c r="M55" s="14"/>
      <c r="N55" s="10"/>
      <c r="O55" s="10"/>
      <c r="P55" s="10"/>
      <c r="Q55" s="10"/>
      <c r="R55" s="15" t="str">
        <f t="shared" si="1"/>
        <v/>
      </c>
      <c r="S55" s="16" t="str">
        <f t="shared" si="2"/>
        <v/>
      </c>
      <c r="T55" s="17" t="str">
        <f>IF(S55="","",IF(S55&gt;=Settings!$B$8,"Win",IF(S55&lt;=-Settings!$B$8,"Loss","Breakeven")))</f>
        <v/>
      </c>
      <c r="U55" s="18" t="str">
        <f>IF(L55="","",L55/(Settings!$B$6+SUM(M$5:M54)))</f>
        <v/>
      </c>
      <c r="V55" s="19" t="str">
        <f>IF(M55="","",Settings!$B$6+SUM(M$6:M55))</f>
        <v/>
      </c>
      <c r="W55" s="19" t="str">
        <f>IF(V55="","",MAX(Settings!$B$6,MAX(V$6:V55)))</f>
        <v/>
      </c>
      <c r="X55" s="20" t="str">
        <f t="shared" si="3"/>
        <v/>
      </c>
      <c r="Y55" s="8" t="str">
        <f t="shared" si="4"/>
        <v/>
      </c>
      <c r="Z55" s="21" t="str">
        <f t="shared" si="5"/>
        <v/>
      </c>
    </row>
    <row r="56" spans="1:26" x14ac:dyDescent="0.25">
      <c r="A56" s="8" t="str">
        <f t="shared" si="0"/>
        <v/>
      </c>
      <c r="B56" s="9"/>
      <c r="C56" s="10"/>
      <c r="D56" s="10"/>
      <c r="E56" s="10"/>
      <c r="F56" s="10"/>
      <c r="G56" s="11"/>
      <c r="H56" s="11"/>
      <c r="I56" s="11"/>
      <c r="J56" s="11"/>
      <c r="K56" s="12"/>
      <c r="L56" s="13"/>
      <c r="M56" s="14"/>
      <c r="N56" s="10"/>
      <c r="O56" s="10"/>
      <c r="P56" s="10"/>
      <c r="Q56" s="10"/>
      <c r="R56" s="15" t="str">
        <f t="shared" si="1"/>
        <v/>
      </c>
      <c r="S56" s="16" t="str">
        <f t="shared" si="2"/>
        <v/>
      </c>
      <c r="T56" s="17" t="str">
        <f>IF(S56="","",IF(S56&gt;=Settings!$B$8,"Win",IF(S56&lt;=-Settings!$B$8,"Loss","Breakeven")))</f>
        <v/>
      </c>
      <c r="U56" s="18" t="str">
        <f>IF(L56="","",L56/(Settings!$B$6+SUM(M$5:M55)))</f>
        <v/>
      </c>
      <c r="V56" s="19" t="str">
        <f>IF(M56="","",Settings!$B$6+SUM(M$6:M56))</f>
        <v/>
      </c>
      <c r="W56" s="19" t="str">
        <f>IF(V56="","",MAX(Settings!$B$6,MAX(V$6:V56)))</f>
        <v/>
      </c>
      <c r="X56" s="20" t="str">
        <f t="shared" si="3"/>
        <v/>
      </c>
      <c r="Y56" s="8" t="str">
        <f t="shared" si="4"/>
        <v/>
      </c>
      <c r="Z56" s="21" t="str">
        <f t="shared" si="5"/>
        <v/>
      </c>
    </row>
    <row r="57" spans="1:26" x14ac:dyDescent="0.25">
      <c r="A57" s="8" t="str">
        <f t="shared" si="0"/>
        <v/>
      </c>
      <c r="B57" s="9"/>
      <c r="C57" s="10"/>
      <c r="D57" s="10"/>
      <c r="E57" s="10"/>
      <c r="F57" s="10"/>
      <c r="G57" s="11"/>
      <c r="H57" s="11"/>
      <c r="I57" s="11"/>
      <c r="J57" s="11"/>
      <c r="K57" s="12"/>
      <c r="L57" s="13"/>
      <c r="M57" s="14"/>
      <c r="N57" s="10"/>
      <c r="O57" s="10"/>
      <c r="P57" s="10"/>
      <c r="Q57" s="10"/>
      <c r="R57" s="15" t="str">
        <f t="shared" si="1"/>
        <v/>
      </c>
      <c r="S57" s="16" t="str">
        <f t="shared" si="2"/>
        <v/>
      </c>
      <c r="T57" s="17" t="str">
        <f>IF(S57="","",IF(S57&gt;=Settings!$B$8,"Win",IF(S57&lt;=-Settings!$B$8,"Loss","Breakeven")))</f>
        <v/>
      </c>
      <c r="U57" s="18" t="str">
        <f>IF(L57="","",L57/(Settings!$B$6+SUM(M$5:M56)))</f>
        <v/>
      </c>
      <c r="V57" s="19" t="str">
        <f>IF(M57="","",Settings!$B$6+SUM(M$6:M57))</f>
        <v/>
      </c>
      <c r="W57" s="19" t="str">
        <f>IF(V57="","",MAX(Settings!$B$6,MAX(V$6:V57)))</f>
        <v/>
      </c>
      <c r="X57" s="20" t="str">
        <f t="shared" si="3"/>
        <v/>
      </c>
      <c r="Y57" s="8" t="str">
        <f t="shared" si="4"/>
        <v/>
      </c>
      <c r="Z57" s="21" t="str">
        <f t="shared" si="5"/>
        <v/>
      </c>
    </row>
    <row r="58" spans="1:26" x14ac:dyDescent="0.25">
      <c r="A58" s="8" t="str">
        <f t="shared" si="0"/>
        <v/>
      </c>
      <c r="B58" s="9"/>
      <c r="C58" s="10"/>
      <c r="D58" s="10"/>
      <c r="E58" s="10"/>
      <c r="F58" s="10"/>
      <c r="G58" s="11"/>
      <c r="H58" s="11"/>
      <c r="I58" s="11"/>
      <c r="J58" s="11"/>
      <c r="K58" s="12"/>
      <c r="L58" s="13"/>
      <c r="M58" s="14"/>
      <c r="N58" s="10"/>
      <c r="O58" s="10"/>
      <c r="P58" s="10"/>
      <c r="Q58" s="10"/>
      <c r="R58" s="15" t="str">
        <f t="shared" si="1"/>
        <v/>
      </c>
      <c r="S58" s="16" t="str">
        <f t="shared" si="2"/>
        <v/>
      </c>
      <c r="T58" s="17" t="str">
        <f>IF(S58="","",IF(S58&gt;=Settings!$B$8,"Win",IF(S58&lt;=-Settings!$B$8,"Loss","Breakeven")))</f>
        <v/>
      </c>
      <c r="U58" s="18" t="str">
        <f>IF(L58="","",L58/(Settings!$B$6+SUM(M$5:M57)))</f>
        <v/>
      </c>
      <c r="V58" s="19" t="str">
        <f>IF(M58="","",Settings!$B$6+SUM(M$6:M58))</f>
        <v/>
      </c>
      <c r="W58" s="19" t="str">
        <f>IF(V58="","",MAX(Settings!$B$6,MAX(V$6:V58)))</f>
        <v/>
      </c>
      <c r="X58" s="20" t="str">
        <f t="shared" si="3"/>
        <v/>
      </c>
      <c r="Y58" s="8" t="str">
        <f t="shared" si="4"/>
        <v/>
      </c>
      <c r="Z58" s="21" t="str">
        <f t="shared" si="5"/>
        <v/>
      </c>
    </row>
    <row r="59" spans="1:26" x14ac:dyDescent="0.25">
      <c r="A59" s="8" t="str">
        <f t="shared" si="0"/>
        <v/>
      </c>
      <c r="B59" s="9"/>
      <c r="C59" s="10"/>
      <c r="D59" s="10"/>
      <c r="E59" s="10"/>
      <c r="F59" s="10"/>
      <c r="G59" s="11"/>
      <c r="H59" s="11"/>
      <c r="I59" s="11"/>
      <c r="J59" s="11"/>
      <c r="K59" s="12"/>
      <c r="L59" s="13"/>
      <c r="M59" s="14"/>
      <c r="N59" s="10"/>
      <c r="O59" s="10"/>
      <c r="P59" s="10"/>
      <c r="Q59" s="10"/>
      <c r="R59" s="15" t="str">
        <f t="shared" si="1"/>
        <v/>
      </c>
      <c r="S59" s="16" t="str">
        <f t="shared" si="2"/>
        <v/>
      </c>
      <c r="T59" s="17" t="str">
        <f>IF(S59="","",IF(S59&gt;=Settings!$B$8,"Win",IF(S59&lt;=-Settings!$B$8,"Loss","Breakeven")))</f>
        <v/>
      </c>
      <c r="U59" s="18" t="str">
        <f>IF(L59="","",L59/(Settings!$B$6+SUM(M$5:M58)))</f>
        <v/>
      </c>
      <c r="V59" s="19" t="str">
        <f>IF(M59="","",Settings!$B$6+SUM(M$6:M59))</f>
        <v/>
      </c>
      <c r="W59" s="19" t="str">
        <f>IF(V59="","",MAX(Settings!$B$6,MAX(V$6:V59)))</f>
        <v/>
      </c>
      <c r="X59" s="20" t="str">
        <f t="shared" si="3"/>
        <v/>
      </c>
      <c r="Y59" s="8" t="str">
        <f t="shared" si="4"/>
        <v/>
      </c>
      <c r="Z59" s="21" t="str">
        <f t="shared" si="5"/>
        <v/>
      </c>
    </row>
    <row r="60" spans="1:26" x14ac:dyDescent="0.25">
      <c r="A60" s="8" t="str">
        <f t="shared" si="0"/>
        <v/>
      </c>
      <c r="B60" s="9"/>
      <c r="C60" s="10"/>
      <c r="D60" s="10"/>
      <c r="E60" s="10"/>
      <c r="F60" s="10"/>
      <c r="G60" s="11"/>
      <c r="H60" s="11"/>
      <c r="I60" s="11"/>
      <c r="J60" s="11"/>
      <c r="K60" s="12"/>
      <c r="L60" s="13"/>
      <c r="M60" s="14"/>
      <c r="N60" s="10"/>
      <c r="O60" s="10"/>
      <c r="P60" s="10"/>
      <c r="Q60" s="10"/>
      <c r="R60" s="15" t="str">
        <f t="shared" si="1"/>
        <v/>
      </c>
      <c r="S60" s="16" t="str">
        <f t="shared" si="2"/>
        <v/>
      </c>
      <c r="T60" s="17" t="str">
        <f>IF(S60="","",IF(S60&gt;=Settings!$B$8,"Win",IF(S60&lt;=-Settings!$B$8,"Loss","Breakeven")))</f>
        <v/>
      </c>
      <c r="U60" s="18" t="str">
        <f>IF(L60="","",L60/(Settings!$B$6+SUM(M$5:M59)))</f>
        <v/>
      </c>
      <c r="V60" s="19" t="str">
        <f>IF(M60="","",Settings!$B$6+SUM(M$6:M60))</f>
        <v/>
      </c>
      <c r="W60" s="19" t="str">
        <f>IF(V60="","",MAX(Settings!$B$6,MAX(V$6:V60)))</f>
        <v/>
      </c>
      <c r="X60" s="20" t="str">
        <f t="shared" si="3"/>
        <v/>
      </c>
      <c r="Y60" s="8" t="str">
        <f t="shared" si="4"/>
        <v/>
      </c>
      <c r="Z60" s="21" t="str">
        <f t="shared" si="5"/>
        <v/>
      </c>
    </row>
    <row r="61" spans="1:26" x14ac:dyDescent="0.25">
      <c r="A61" s="8" t="str">
        <f t="shared" si="0"/>
        <v/>
      </c>
      <c r="B61" s="9"/>
      <c r="C61" s="10"/>
      <c r="D61" s="10"/>
      <c r="E61" s="10"/>
      <c r="F61" s="10"/>
      <c r="G61" s="11"/>
      <c r="H61" s="11"/>
      <c r="I61" s="11"/>
      <c r="J61" s="11"/>
      <c r="K61" s="12"/>
      <c r="L61" s="13"/>
      <c r="M61" s="14"/>
      <c r="N61" s="10"/>
      <c r="O61" s="10"/>
      <c r="P61" s="10"/>
      <c r="Q61" s="10"/>
      <c r="R61" s="15" t="str">
        <f t="shared" si="1"/>
        <v/>
      </c>
      <c r="S61" s="16" t="str">
        <f t="shared" si="2"/>
        <v/>
      </c>
      <c r="T61" s="17" t="str">
        <f>IF(S61="","",IF(S61&gt;=Settings!$B$8,"Win",IF(S61&lt;=-Settings!$B$8,"Loss","Breakeven")))</f>
        <v/>
      </c>
      <c r="U61" s="18" t="str">
        <f>IF(L61="","",L61/(Settings!$B$6+SUM(M$5:M60)))</f>
        <v/>
      </c>
      <c r="V61" s="19" t="str">
        <f>IF(M61="","",Settings!$B$6+SUM(M$6:M61))</f>
        <v/>
      </c>
      <c r="W61" s="19" t="str">
        <f>IF(V61="","",MAX(Settings!$B$6,MAX(V$6:V61)))</f>
        <v/>
      </c>
      <c r="X61" s="20" t="str">
        <f t="shared" si="3"/>
        <v/>
      </c>
      <c r="Y61" s="8" t="str">
        <f t="shared" si="4"/>
        <v/>
      </c>
      <c r="Z61" s="21" t="str">
        <f t="shared" si="5"/>
        <v/>
      </c>
    </row>
    <row r="62" spans="1:26" x14ac:dyDescent="0.25">
      <c r="A62" s="8" t="str">
        <f t="shared" si="0"/>
        <v/>
      </c>
      <c r="B62" s="9"/>
      <c r="C62" s="10"/>
      <c r="D62" s="10"/>
      <c r="E62" s="10"/>
      <c r="F62" s="10"/>
      <c r="G62" s="11"/>
      <c r="H62" s="11"/>
      <c r="I62" s="11"/>
      <c r="J62" s="11"/>
      <c r="K62" s="12"/>
      <c r="L62" s="13"/>
      <c r="M62" s="14"/>
      <c r="N62" s="10"/>
      <c r="O62" s="10"/>
      <c r="P62" s="10"/>
      <c r="Q62" s="10"/>
      <c r="R62" s="15" t="str">
        <f t="shared" si="1"/>
        <v/>
      </c>
      <c r="S62" s="16" t="str">
        <f t="shared" si="2"/>
        <v/>
      </c>
      <c r="T62" s="17" t="str">
        <f>IF(S62="","",IF(S62&gt;=Settings!$B$8,"Win",IF(S62&lt;=-Settings!$B$8,"Loss","Breakeven")))</f>
        <v/>
      </c>
      <c r="U62" s="18" t="str">
        <f>IF(L62="","",L62/(Settings!$B$6+SUM(M$5:M61)))</f>
        <v/>
      </c>
      <c r="V62" s="19" t="str">
        <f>IF(M62="","",Settings!$B$6+SUM(M$6:M62))</f>
        <v/>
      </c>
      <c r="W62" s="19" t="str">
        <f>IF(V62="","",MAX(Settings!$B$6,MAX(V$6:V62)))</f>
        <v/>
      </c>
      <c r="X62" s="20" t="str">
        <f t="shared" si="3"/>
        <v/>
      </c>
      <c r="Y62" s="8" t="str">
        <f t="shared" si="4"/>
        <v/>
      </c>
      <c r="Z62" s="21" t="str">
        <f t="shared" si="5"/>
        <v/>
      </c>
    </row>
    <row r="63" spans="1:26" x14ac:dyDescent="0.25">
      <c r="A63" s="8" t="str">
        <f t="shared" si="0"/>
        <v/>
      </c>
      <c r="B63" s="9"/>
      <c r="C63" s="10"/>
      <c r="D63" s="10"/>
      <c r="E63" s="10"/>
      <c r="F63" s="10"/>
      <c r="G63" s="11"/>
      <c r="H63" s="11"/>
      <c r="I63" s="11"/>
      <c r="J63" s="11"/>
      <c r="K63" s="12"/>
      <c r="L63" s="13"/>
      <c r="M63" s="14"/>
      <c r="N63" s="10"/>
      <c r="O63" s="10"/>
      <c r="P63" s="10"/>
      <c r="Q63" s="10"/>
      <c r="R63" s="15" t="str">
        <f t="shared" si="1"/>
        <v/>
      </c>
      <c r="S63" s="16" t="str">
        <f t="shared" si="2"/>
        <v/>
      </c>
      <c r="T63" s="17" t="str">
        <f>IF(S63="","",IF(S63&gt;=Settings!$B$8,"Win",IF(S63&lt;=-Settings!$B$8,"Loss","Breakeven")))</f>
        <v/>
      </c>
      <c r="U63" s="18" t="str">
        <f>IF(L63="","",L63/(Settings!$B$6+SUM(M$5:M62)))</f>
        <v/>
      </c>
      <c r="V63" s="19" t="str">
        <f>IF(M63="","",Settings!$B$6+SUM(M$6:M63))</f>
        <v/>
      </c>
      <c r="W63" s="19" t="str">
        <f>IF(V63="","",MAX(Settings!$B$6,MAX(V$6:V63)))</f>
        <v/>
      </c>
      <c r="X63" s="20" t="str">
        <f t="shared" si="3"/>
        <v/>
      </c>
      <c r="Y63" s="8" t="str">
        <f t="shared" si="4"/>
        <v/>
      </c>
      <c r="Z63" s="21" t="str">
        <f t="shared" si="5"/>
        <v/>
      </c>
    </row>
    <row r="64" spans="1:26" x14ac:dyDescent="0.25">
      <c r="A64" s="8" t="str">
        <f t="shared" si="0"/>
        <v/>
      </c>
      <c r="B64" s="9"/>
      <c r="C64" s="10"/>
      <c r="D64" s="10"/>
      <c r="E64" s="10"/>
      <c r="F64" s="10"/>
      <c r="G64" s="11"/>
      <c r="H64" s="11"/>
      <c r="I64" s="11"/>
      <c r="J64" s="11"/>
      <c r="K64" s="12"/>
      <c r="L64" s="13"/>
      <c r="M64" s="14"/>
      <c r="N64" s="10"/>
      <c r="O64" s="10"/>
      <c r="P64" s="10"/>
      <c r="Q64" s="10"/>
      <c r="R64" s="15" t="str">
        <f t="shared" si="1"/>
        <v/>
      </c>
      <c r="S64" s="16" t="str">
        <f t="shared" si="2"/>
        <v/>
      </c>
      <c r="T64" s="17" t="str">
        <f>IF(S64="","",IF(S64&gt;=Settings!$B$8,"Win",IF(S64&lt;=-Settings!$B$8,"Loss","Breakeven")))</f>
        <v/>
      </c>
      <c r="U64" s="18" t="str">
        <f>IF(L64="","",L64/(Settings!$B$6+SUM(M$5:M63)))</f>
        <v/>
      </c>
      <c r="V64" s="19" t="str">
        <f>IF(M64="","",Settings!$B$6+SUM(M$6:M64))</f>
        <v/>
      </c>
      <c r="W64" s="19" t="str">
        <f>IF(V64="","",MAX(Settings!$B$6,MAX(V$6:V64)))</f>
        <v/>
      </c>
      <c r="X64" s="20" t="str">
        <f t="shared" si="3"/>
        <v/>
      </c>
      <c r="Y64" s="8" t="str">
        <f t="shared" si="4"/>
        <v/>
      </c>
      <c r="Z64" s="21" t="str">
        <f t="shared" si="5"/>
        <v/>
      </c>
    </row>
    <row r="65" spans="1:26" x14ac:dyDescent="0.25">
      <c r="A65" s="8" t="str">
        <f t="shared" si="0"/>
        <v/>
      </c>
      <c r="B65" s="9"/>
      <c r="C65" s="10"/>
      <c r="D65" s="10"/>
      <c r="E65" s="10"/>
      <c r="F65" s="10"/>
      <c r="G65" s="11"/>
      <c r="H65" s="11"/>
      <c r="I65" s="11"/>
      <c r="J65" s="11"/>
      <c r="K65" s="12"/>
      <c r="L65" s="13"/>
      <c r="M65" s="14"/>
      <c r="N65" s="10"/>
      <c r="O65" s="10"/>
      <c r="P65" s="10"/>
      <c r="Q65" s="10"/>
      <c r="R65" s="15" t="str">
        <f t="shared" si="1"/>
        <v/>
      </c>
      <c r="S65" s="16" t="str">
        <f t="shared" si="2"/>
        <v/>
      </c>
      <c r="T65" s="17" t="str">
        <f>IF(S65="","",IF(S65&gt;=Settings!$B$8,"Win",IF(S65&lt;=-Settings!$B$8,"Loss","Breakeven")))</f>
        <v/>
      </c>
      <c r="U65" s="18" t="str">
        <f>IF(L65="","",L65/(Settings!$B$6+SUM(M$5:M64)))</f>
        <v/>
      </c>
      <c r="V65" s="19" t="str">
        <f>IF(M65="","",Settings!$B$6+SUM(M$6:M65))</f>
        <v/>
      </c>
      <c r="W65" s="19" t="str">
        <f>IF(V65="","",MAX(Settings!$B$6,MAX(V$6:V65)))</f>
        <v/>
      </c>
      <c r="X65" s="20" t="str">
        <f t="shared" si="3"/>
        <v/>
      </c>
      <c r="Y65" s="8" t="str">
        <f t="shared" si="4"/>
        <v/>
      </c>
      <c r="Z65" s="21" t="str">
        <f t="shared" si="5"/>
        <v/>
      </c>
    </row>
    <row r="66" spans="1:26" x14ac:dyDescent="0.25">
      <c r="A66" s="8" t="str">
        <f t="shared" si="0"/>
        <v/>
      </c>
      <c r="B66" s="9"/>
      <c r="C66" s="10"/>
      <c r="D66" s="10"/>
      <c r="E66" s="10"/>
      <c r="F66" s="10"/>
      <c r="G66" s="11"/>
      <c r="H66" s="11"/>
      <c r="I66" s="11"/>
      <c r="J66" s="11"/>
      <c r="K66" s="12"/>
      <c r="L66" s="13"/>
      <c r="M66" s="14"/>
      <c r="N66" s="10"/>
      <c r="O66" s="10"/>
      <c r="P66" s="10"/>
      <c r="Q66" s="10"/>
      <c r="R66" s="15" t="str">
        <f t="shared" si="1"/>
        <v/>
      </c>
      <c r="S66" s="16" t="str">
        <f t="shared" si="2"/>
        <v/>
      </c>
      <c r="T66" s="17" t="str">
        <f>IF(S66="","",IF(S66&gt;=Settings!$B$8,"Win",IF(S66&lt;=-Settings!$B$8,"Loss","Breakeven")))</f>
        <v/>
      </c>
      <c r="U66" s="18" t="str">
        <f>IF(L66="","",L66/(Settings!$B$6+SUM(M$5:M65)))</f>
        <v/>
      </c>
      <c r="V66" s="19" t="str">
        <f>IF(M66="","",Settings!$B$6+SUM(M$6:M66))</f>
        <v/>
      </c>
      <c r="W66" s="19" t="str">
        <f>IF(V66="","",MAX(Settings!$B$6,MAX(V$6:V66)))</f>
        <v/>
      </c>
      <c r="X66" s="20" t="str">
        <f t="shared" si="3"/>
        <v/>
      </c>
      <c r="Y66" s="8" t="str">
        <f t="shared" si="4"/>
        <v/>
      </c>
      <c r="Z66" s="21" t="str">
        <f t="shared" si="5"/>
        <v/>
      </c>
    </row>
    <row r="67" spans="1:26" x14ac:dyDescent="0.25">
      <c r="A67" s="8" t="str">
        <f t="shared" si="0"/>
        <v/>
      </c>
      <c r="B67" s="9"/>
      <c r="C67" s="10"/>
      <c r="D67" s="10"/>
      <c r="E67" s="10"/>
      <c r="F67" s="10"/>
      <c r="G67" s="11"/>
      <c r="H67" s="11"/>
      <c r="I67" s="11"/>
      <c r="J67" s="11"/>
      <c r="K67" s="12"/>
      <c r="L67" s="13"/>
      <c r="M67" s="14"/>
      <c r="N67" s="10"/>
      <c r="O67" s="10"/>
      <c r="P67" s="10"/>
      <c r="Q67" s="10"/>
      <c r="R67" s="15" t="str">
        <f t="shared" si="1"/>
        <v/>
      </c>
      <c r="S67" s="16" t="str">
        <f t="shared" si="2"/>
        <v/>
      </c>
      <c r="T67" s="17" t="str">
        <f>IF(S67="","",IF(S67&gt;=Settings!$B$8,"Win",IF(S67&lt;=-Settings!$B$8,"Loss","Breakeven")))</f>
        <v/>
      </c>
      <c r="U67" s="18" t="str">
        <f>IF(L67="","",L67/(Settings!$B$6+SUM(M$5:M66)))</f>
        <v/>
      </c>
      <c r="V67" s="19" t="str">
        <f>IF(M67="","",Settings!$B$6+SUM(M$6:M67))</f>
        <v/>
      </c>
      <c r="W67" s="19" t="str">
        <f>IF(V67="","",MAX(Settings!$B$6,MAX(V$6:V67)))</f>
        <v/>
      </c>
      <c r="X67" s="20" t="str">
        <f t="shared" si="3"/>
        <v/>
      </c>
      <c r="Y67" s="8" t="str">
        <f t="shared" si="4"/>
        <v/>
      </c>
      <c r="Z67" s="21" t="str">
        <f t="shared" si="5"/>
        <v/>
      </c>
    </row>
    <row r="68" spans="1:26" x14ac:dyDescent="0.25">
      <c r="A68" s="8" t="str">
        <f t="shared" si="0"/>
        <v/>
      </c>
      <c r="B68" s="9"/>
      <c r="C68" s="10"/>
      <c r="D68" s="10"/>
      <c r="E68" s="10"/>
      <c r="F68" s="10"/>
      <c r="G68" s="11"/>
      <c r="H68" s="11"/>
      <c r="I68" s="11"/>
      <c r="J68" s="11"/>
      <c r="K68" s="12"/>
      <c r="L68" s="13"/>
      <c r="M68" s="14"/>
      <c r="N68" s="10"/>
      <c r="O68" s="10"/>
      <c r="P68" s="10"/>
      <c r="Q68" s="10"/>
      <c r="R68" s="15" t="str">
        <f t="shared" si="1"/>
        <v/>
      </c>
      <c r="S68" s="16" t="str">
        <f t="shared" si="2"/>
        <v/>
      </c>
      <c r="T68" s="17" t="str">
        <f>IF(S68="","",IF(S68&gt;=Settings!$B$8,"Win",IF(S68&lt;=-Settings!$B$8,"Loss","Breakeven")))</f>
        <v/>
      </c>
      <c r="U68" s="18" t="str">
        <f>IF(L68="","",L68/(Settings!$B$6+SUM(M$5:M67)))</f>
        <v/>
      </c>
      <c r="V68" s="19" t="str">
        <f>IF(M68="","",Settings!$B$6+SUM(M$6:M68))</f>
        <v/>
      </c>
      <c r="W68" s="19" t="str">
        <f>IF(V68="","",MAX(Settings!$B$6,MAX(V$6:V68)))</f>
        <v/>
      </c>
      <c r="X68" s="20" t="str">
        <f t="shared" si="3"/>
        <v/>
      </c>
      <c r="Y68" s="8" t="str">
        <f t="shared" si="4"/>
        <v/>
      </c>
      <c r="Z68" s="21" t="str">
        <f t="shared" si="5"/>
        <v/>
      </c>
    </row>
    <row r="69" spans="1:26" x14ac:dyDescent="0.25">
      <c r="A69" s="8" t="str">
        <f t="shared" si="0"/>
        <v/>
      </c>
      <c r="B69" s="9"/>
      <c r="C69" s="10"/>
      <c r="D69" s="10"/>
      <c r="E69" s="10"/>
      <c r="F69" s="10"/>
      <c r="G69" s="11"/>
      <c r="H69" s="11"/>
      <c r="I69" s="11"/>
      <c r="J69" s="11"/>
      <c r="K69" s="12"/>
      <c r="L69" s="13"/>
      <c r="M69" s="14"/>
      <c r="N69" s="10"/>
      <c r="O69" s="10"/>
      <c r="P69" s="10"/>
      <c r="Q69" s="10"/>
      <c r="R69" s="15" t="str">
        <f t="shared" si="1"/>
        <v/>
      </c>
      <c r="S69" s="16" t="str">
        <f t="shared" si="2"/>
        <v/>
      </c>
      <c r="T69" s="17" t="str">
        <f>IF(S69="","",IF(S69&gt;=Settings!$B$8,"Win",IF(S69&lt;=-Settings!$B$8,"Loss","Breakeven")))</f>
        <v/>
      </c>
      <c r="U69" s="18" t="str">
        <f>IF(L69="","",L69/(Settings!$B$6+SUM(M$5:M68)))</f>
        <v/>
      </c>
      <c r="V69" s="19" t="str">
        <f>IF(M69="","",Settings!$B$6+SUM(M$6:M69))</f>
        <v/>
      </c>
      <c r="W69" s="19" t="str">
        <f>IF(V69="","",MAX(Settings!$B$6,MAX(V$6:V69)))</f>
        <v/>
      </c>
      <c r="X69" s="20" t="str">
        <f t="shared" si="3"/>
        <v/>
      </c>
      <c r="Y69" s="8" t="str">
        <f t="shared" si="4"/>
        <v/>
      </c>
      <c r="Z69" s="21" t="str">
        <f t="shared" si="5"/>
        <v/>
      </c>
    </row>
    <row r="70" spans="1:26" x14ac:dyDescent="0.25">
      <c r="A70" s="8" t="str">
        <f t="shared" ref="A70:A133" si="6">IF(B70="","",ROW()-5)</f>
        <v/>
      </c>
      <c r="B70" s="9"/>
      <c r="C70" s="10"/>
      <c r="D70" s="10"/>
      <c r="E70" s="10"/>
      <c r="F70" s="10"/>
      <c r="G70" s="11"/>
      <c r="H70" s="11"/>
      <c r="I70" s="11"/>
      <c r="J70" s="11"/>
      <c r="K70" s="12"/>
      <c r="L70" s="13"/>
      <c r="M70" s="14"/>
      <c r="N70" s="10"/>
      <c r="O70" s="10"/>
      <c r="P70" s="10"/>
      <c r="Q70" s="10"/>
      <c r="R70" s="15" t="str">
        <f t="shared" ref="R70:R133" si="7">IF(OR(G70="",H70="",I70="",G70=H70),"",ABS(I70-G70)/ABS(G70-H70))</f>
        <v/>
      </c>
      <c r="S70" s="16" t="str">
        <f t="shared" ref="S70:S133" si="8">IF(OR(M70="",L70="",L70=0),"",M70/L70)</f>
        <v/>
      </c>
      <c r="T70" s="17" t="str">
        <f>IF(S70="","",IF(S70&gt;=Settings!$B$8,"Win",IF(S70&lt;=-Settings!$B$8,"Loss","Breakeven")))</f>
        <v/>
      </c>
      <c r="U70" s="18" t="str">
        <f>IF(L70="","",L70/(Settings!$B$6+SUM(M$5:M69)))</f>
        <v/>
      </c>
      <c r="V70" s="19" t="str">
        <f>IF(M70="","",Settings!$B$6+SUM(M$6:M70))</f>
        <v/>
      </c>
      <c r="W70" s="19" t="str">
        <f>IF(V70="","",MAX(Settings!$B$6,MAX(V$6:V70)))</f>
        <v/>
      </c>
      <c r="X70" s="20" t="str">
        <f t="shared" ref="X70:X133" si="9">IF(V70="","",(V70-W70)/W70)</f>
        <v/>
      </c>
      <c r="Y70" s="8" t="str">
        <f t="shared" ref="Y70:Y133" si="10">IF(T70="","",IF(T70="Loss",N(Y69)+1,0))</f>
        <v/>
      </c>
      <c r="Z70" s="21" t="str">
        <f t="shared" ref="Z70:Z133" si="11">IF(B70="","",DATE(YEAR(B70),MONTH(B70),1))</f>
        <v/>
      </c>
    </row>
    <row r="71" spans="1:26" x14ac:dyDescent="0.25">
      <c r="A71" s="8" t="str">
        <f t="shared" si="6"/>
        <v/>
      </c>
      <c r="B71" s="9"/>
      <c r="C71" s="10"/>
      <c r="D71" s="10"/>
      <c r="E71" s="10"/>
      <c r="F71" s="10"/>
      <c r="G71" s="11"/>
      <c r="H71" s="11"/>
      <c r="I71" s="11"/>
      <c r="J71" s="11"/>
      <c r="K71" s="12"/>
      <c r="L71" s="13"/>
      <c r="M71" s="14"/>
      <c r="N71" s="10"/>
      <c r="O71" s="10"/>
      <c r="P71" s="10"/>
      <c r="Q71" s="10"/>
      <c r="R71" s="15" t="str">
        <f t="shared" si="7"/>
        <v/>
      </c>
      <c r="S71" s="16" t="str">
        <f t="shared" si="8"/>
        <v/>
      </c>
      <c r="T71" s="17" t="str">
        <f>IF(S71="","",IF(S71&gt;=Settings!$B$8,"Win",IF(S71&lt;=-Settings!$B$8,"Loss","Breakeven")))</f>
        <v/>
      </c>
      <c r="U71" s="18" t="str">
        <f>IF(L71="","",L71/(Settings!$B$6+SUM(M$5:M70)))</f>
        <v/>
      </c>
      <c r="V71" s="19" t="str">
        <f>IF(M71="","",Settings!$B$6+SUM(M$6:M71))</f>
        <v/>
      </c>
      <c r="W71" s="19" t="str">
        <f>IF(V71="","",MAX(Settings!$B$6,MAX(V$6:V71)))</f>
        <v/>
      </c>
      <c r="X71" s="20" t="str">
        <f t="shared" si="9"/>
        <v/>
      </c>
      <c r="Y71" s="8" t="str">
        <f t="shared" si="10"/>
        <v/>
      </c>
      <c r="Z71" s="21" t="str">
        <f t="shared" si="11"/>
        <v/>
      </c>
    </row>
    <row r="72" spans="1:26" x14ac:dyDescent="0.25">
      <c r="A72" s="8" t="str">
        <f t="shared" si="6"/>
        <v/>
      </c>
      <c r="B72" s="9"/>
      <c r="C72" s="10"/>
      <c r="D72" s="10"/>
      <c r="E72" s="10"/>
      <c r="F72" s="10"/>
      <c r="G72" s="11"/>
      <c r="H72" s="11"/>
      <c r="I72" s="11"/>
      <c r="J72" s="11"/>
      <c r="K72" s="12"/>
      <c r="L72" s="13"/>
      <c r="M72" s="14"/>
      <c r="N72" s="10"/>
      <c r="O72" s="10"/>
      <c r="P72" s="10"/>
      <c r="Q72" s="10"/>
      <c r="R72" s="15" t="str">
        <f t="shared" si="7"/>
        <v/>
      </c>
      <c r="S72" s="16" t="str">
        <f t="shared" si="8"/>
        <v/>
      </c>
      <c r="T72" s="17" t="str">
        <f>IF(S72="","",IF(S72&gt;=Settings!$B$8,"Win",IF(S72&lt;=-Settings!$B$8,"Loss","Breakeven")))</f>
        <v/>
      </c>
      <c r="U72" s="18" t="str">
        <f>IF(L72="","",L72/(Settings!$B$6+SUM(M$5:M71)))</f>
        <v/>
      </c>
      <c r="V72" s="19" t="str">
        <f>IF(M72="","",Settings!$B$6+SUM(M$6:M72))</f>
        <v/>
      </c>
      <c r="W72" s="19" t="str">
        <f>IF(V72="","",MAX(Settings!$B$6,MAX(V$6:V72)))</f>
        <v/>
      </c>
      <c r="X72" s="20" t="str">
        <f t="shared" si="9"/>
        <v/>
      </c>
      <c r="Y72" s="8" t="str">
        <f t="shared" si="10"/>
        <v/>
      </c>
      <c r="Z72" s="21" t="str">
        <f t="shared" si="11"/>
        <v/>
      </c>
    </row>
    <row r="73" spans="1:26" x14ac:dyDescent="0.25">
      <c r="A73" s="8" t="str">
        <f t="shared" si="6"/>
        <v/>
      </c>
      <c r="B73" s="9"/>
      <c r="C73" s="10"/>
      <c r="D73" s="10"/>
      <c r="E73" s="10"/>
      <c r="F73" s="10"/>
      <c r="G73" s="11"/>
      <c r="H73" s="11"/>
      <c r="I73" s="11"/>
      <c r="J73" s="11"/>
      <c r="K73" s="12"/>
      <c r="L73" s="13"/>
      <c r="M73" s="14"/>
      <c r="N73" s="10"/>
      <c r="O73" s="10"/>
      <c r="P73" s="10"/>
      <c r="Q73" s="10"/>
      <c r="R73" s="15" t="str">
        <f t="shared" si="7"/>
        <v/>
      </c>
      <c r="S73" s="16" t="str">
        <f t="shared" si="8"/>
        <v/>
      </c>
      <c r="T73" s="17" t="str">
        <f>IF(S73="","",IF(S73&gt;=Settings!$B$8,"Win",IF(S73&lt;=-Settings!$B$8,"Loss","Breakeven")))</f>
        <v/>
      </c>
      <c r="U73" s="18" t="str">
        <f>IF(L73="","",L73/(Settings!$B$6+SUM(M$5:M72)))</f>
        <v/>
      </c>
      <c r="V73" s="19" t="str">
        <f>IF(M73="","",Settings!$B$6+SUM(M$6:M73))</f>
        <v/>
      </c>
      <c r="W73" s="19" t="str">
        <f>IF(V73="","",MAX(Settings!$B$6,MAX(V$6:V73)))</f>
        <v/>
      </c>
      <c r="X73" s="20" t="str">
        <f t="shared" si="9"/>
        <v/>
      </c>
      <c r="Y73" s="8" t="str">
        <f t="shared" si="10"/>
        <v/>
      </c>
      <c r="Z73" s="21" t="str">
        <f t="shared" si="11"/>
        <v/>
      </c>
    </row>
    <row r="74" spans="1:26" x14ac:dyDescent="0.25">
      <c r="A74" s="8" t="str">
        <f t="shared" si="6"/>
        <v/>
      </c>
      <c r="B74" s="9"/>
      <c r="C74" s="10"/>
      <c r="D74" s="10"/>
      <c r="E74" s="10"/>
      <c r="F74" s="10"/>
      <c r="G74" s="11"/>
      <c r="H74" s="11"/>
      <c r="I74" s="11"/>
      <c r="J74" s="11"/>
      <c r="K74" s="12"/>
      <c r="L74" s="13"/>
      <c r="M74" s="14"/>
      <c r="N74" s="10"/>
      <c r="O74" s="10"/>
      <c r="P74" s="10"/>
      <c r="Q74" s="10"/>
      <c r="R74" s="15" t="str">
        <f t="shared" si="7"/>
        <v/>
      </c>
      <c r="S74" s="16" t="str">
        <f t="shared" si="8"/>
        <v/>
      </c>
      <c r="T74" s="17" t="str">
        <f>IF(S74="","",IF(S74&gt;=Settings!$B$8,"Win",IF(S74&lt;=-Settings!$B$8,"Loss","Breakeven")))</f>
        <v/>
      </c>
      <c r="U74" s="18" t="str">
        <f>IF(L74="","",L74/(Settings!$B$6+SUM(M$5:M73)))</f>
        <v/>
      </c>
      <c r="V74" s="19" t="str">
        <f>IF(M74="","",Settings!$B$6+SUM(M$6:M74))</f>
        <v/>
      </c>
      <c r="W74" s="19" t="str">
        <f>IF(V74="","",MAX(Settings!$B$6,MAX(V$6:V74)))</f>
        <v/>
      </c>
      <c r="X74" s="20" t="str">
        <f t="shared" si="9"/>
        <v/>
      </c>
      <c r="Y74" s="8" t="str">
        <f t="shared" si="10"/>
        <v/>
      </c>
      <c r="Z74" s="21" t="str">
        <f t="shared" si="11"/>
        <v/>
      </c>
    </row>
    <row r="75" spans="1:26" x14ac:dyDescent="0.25">
      <c r="A75" s="8" t="str">
        <f t="shared" si="6"/>
        <v/>
      </c>
      <c r="B75" s="9"/>
      <c r="C75" s="10"/>
      <c r="D75" s="10"/>
      <c r="E75" s="10"/>
      <c r="F75" s="10"/>
      <c r="G75" s="11"/>
      <c r="H75" s="11"/>
      <c r="I75" s="11"/>
      <c r="J75" s="11"/>
      <c r="K75" s="12"/>
      <c r="L75" s="13"/>
      <c r="M75" s="14"/>
      <c r="N75" s="10"/>
      <c r="O75" s="10"/>
      <c r="P75" s="10"/>
      <c r="Q75" s="10"/>
      <c r="R75" s="15" t="str">
        <f t="shared" si="7"/>
        <v/>
      </c>
      <c r="S75" s="16" t="str">
        <f t="shared" si="8"/>
        <v/>
      </c>
      <c r="T75" s="17" t="str">
        <f>IF(S75="","",IF(S75&gt;=Settings!$B$8,"Win",IF(S75&lt;=-Settings!$B$8,"Loss","Breakeven")))</f>
        <v/>
      </c>
      <c r="U75" s="18" t="str">
        <f>IF(L75="","",L75/(Settings!$B$6+SUM(M$5:M74)))</f>
        <v/>
      </c>
      <c r="V75" s="19" t="str">
        <f>IF(M75="","",Settings!$B$6+SUM(M$6:M75))</f>
        <v/>
      </c>
      <c r="W75" s="19" t="str">
        <f>IF(V75="","",MAX(Settings!$B$6,MAX(V$6:V75)))</f>
        <v/>
      </c>
      <c r="X75" s="20" t="str">
        <f t="shared" si="9"/>
        <v/>
      </c>
      <c r="Y75" s="8" t="str">
        <f t="shared" si="10"/>
        <v/>
      </c>
      <c r="Z75" s="21" t="str">
        <f t="shared" si="11"/>
        <v/>
      </c>
    </row>
    <row r="76" spans="1:26" x14ac:dyDescent="0.25">
      <c r="A76" s="8" t="str">
        <f t="shared" si="6"/>
        <v/>
      </c>
      <c r="B76" s="9"/>
      <c r="C76" s="10"/>
      <c r="D76" s="10"/>
      <c r="E76" s="10"/>
      <c r="F76" s="10"/>
      <c r="G76" s="11"/>
      <c r="H76" s="11"/>
      <c r="I76" s="11"/>
      <c r="J76" s="11"/>
      <c r="K76" s="12"/>
      <c r="L76" s="13"/>
      <c r="M76" s="14"/>
      <c r="N76" s="10"/>
      <c r="O76" s="10"/>
      <c r="P76" s="10"/>
      <c r="Q76" s="10"/>
      <c r="R76" s="15" t="str">
        <f t="shared" si="7"/>
        <v/>
      </c>
      <c r="S76" s="16" t="str">
        <f t="shared" si="8"/>
        <v/>
      </c>
      <c r="T76" s="17" t="str">
        <f>IF(S76="","",IF(S76&gt;=Settings!$B$8,"Win",IF(S76&lt;=-Settings!$B$8,"Loss","Breakeven")))</f>
        <v/>
      </c>
      <c r="U76" s="18" t="str">
        <f>IF(L76="","",L76/(Settings!$B$6+SUM(M$5:M75)))</f>
        <v/>
      </c>
      <c r="V76" s="19" t="str">
        <f>IF(M76="","",Settings!$B$6+SUM(M$6:M76))</f>
        <v/>
      </c>
      <c r="W76" s="19" t="str">
        <f>IF(V76="","",MAX(Settings!$B$6,MAX(V$6:V76)))</f>
        <v/>
      </c>
      <c r="X76" s="20" t="str">
        <f t="shared" si="9"/>
        <v/>
      </c>
      <c r="Y76" s="8" t="str">
        <f t="shared" si="10"/>
        <v/>
      </c>
      <c r="Z76" s="21" t="str">
        <f t="shared" si="11"/>
        <v/>
      </c>
    </row>
    <row r="77" spans="1:26" x14ac:dyDescent="0.25">
      <c r="A77" s="8" t="str">
        <f t="shared" si="6"/>
        <v/>
      </c>
      <c r="B77" s="9"/>
      <c r="C77" s="10"/>
      <c r="D77" s="10"/>
      <c r="E77" s="10"/>
      <c r="F77" s="10"/>
      <c r="G77" s="11"/>
      <c r="H77" s="11"/>
      <c r="I77" s="11"/>
      <c r="J77" s="11"/>
      <c r="K77" s="12"/>
      <c r="L77" s="13"/>
      <c r="M77" s="14"/>
      <c r="N77" s="10"/>
      <c r="O77" s="10"/>
      <c r="P77" s="10"/>
      <c r="Q77" s="10"/>
      <c r="R77" s="15" t="str">
        <f t="shared" si="7"/>
        <v/>
      </c>
      <c r="S77" s="16" t="str">
        <f t="shared" si="8"/>
        <v/>
      </c>
      <c r="T77" s="17" t="str">
        <f>IF(S77="","",IF(S77&gt;=Settings!$B$8,"Win",IF(S77&lt;=-Settings!$B$8,"Loss","Breakeven")))</f>
        <v/>
      </c>
      <c r="U77" s="18" t="str">
        <f>IF(L77="","",L77/(Settings!$B$6+SUM(M$5:M76)))</f>
        <v/>
      </c>
      <c r="V77" s="19" t="str">
        <f>IF(M77="","",Settings!$B$6+SUM(M$6:M77))</f>
        <v/>
      </c>
      <c r="W77" s="19" t="str">
        <f>IF(V77="","",MAX(Settings!$B$6,MAX(V$6:V77)))</f>
        <v/>
      </c>
      <c r="X77" s="20" t="str">
        <f t="shared" si="9"/>
        <v/>
      </c>
      <c r="Y77" s="8" t="str">
        <f t="shared" si="10"/>
        <v/>
      </c>
      <c r="Z77" s="21" t="str">
        <f t="shared" si="11"/>
        <v/>
      </c>
    </row>
    <row r="78" spans="1:26" x14ac:dyDescent="0.25">
      <c r="A78" s="8" t="str">
        <f t="shared" si="6"/>
        <v/>
      </c>
      <c r="B78" s="9"/>
      <c r="C78" s="10"/>
      <c r="D78" s="10"/>
      <c r="E78" s="10"/>
      <c r="F78" s="10"/>
      <c r="G78" s="11"/>
      <c r="H78" s="11"/>
      <c r="I78" s="11"/>
      <c r="J78" s="11"/>
      <c r="K78" s="12"/>
      <c r="L78" s="13"/>
      <c r="M78" s="14"/>
      <c r="N78" s="10"/>
      <c r="O78" s="10"/>
      <c r="P78" s="10"/>
      <c r="Q78" s="10"/>
      <c r="R78" s="15" t="str">
        <f t="shared" si="7"/>
        <v/>
      </c>
      <c r="S78" s="16" t="str">
        <f t="shared" si="8"/>
        <v/>
      </c>
      <c r="T78" s="17" t="str">
        <f>IF(S78="","",IF(S78&gt;=Settings!$B$8,"Win",IF(S78&lt;=-Settings!$B$8,"Loss","Breakeven")))</f>
        <v/>
      </c>
      <c r="U78" s="18" t="str">
        <f>IF(L78="","",L78/(Settings!$B$6+SUM(M$5:M77)))</f>
        <v/>
      </c>
      <c r="V78" s="19" t="str">
        <f>IF(M78="","",Settings!$B$6+SUM(M$6:M78))</f>
        <v/>
      </c>
      <c r="W78" s="19" t="str">
        <f>IF(V78="","",MAX(Settings!$B$6,MAX(V$6:V78)))</f>
        <v/>
      </c>
      <c r="X78" s="20" t="str">
        <f t="shared" si="9"/>
        <v/>
      </c>
      <c r="Y78" s="8" t="str">
        <f t="shared" si="10"/>
        <v/>
      </c>
      <c r="Z78" s="21" t="str">
        <f t="shared" si="11"/>
        <v/>
      </c>
    </row>
    <row r="79" spans="1:26" x14ac:dyDescent="0.25">
      <c r="A79" s="8" t="str">
        <f t="shared" si="6"/>
        <v/>
      </c>
      <c r="B79" s="9"/>
      <c r="C79" s="10"/>
      <c r="D79" s="10"/>
      <c r="E79" s="10"/>
      <c r="F79" s="10"/>
      <c r="G79" s="11"/>
      <c r="H79" s="11"/>
      <c r="I79" s="11"/>
      <c r="J79" s="11"/>
      <c r="K79" s="12"/>
      <c r="L79" s="13"/>
      <c r="M79" s="14"/>
      <c r="N79" s="10"/>
      <c r="O79" s="10"/>
      <c r="P79" s="10"/>
      <c r="Q79" s="10"/>
      <c r="R79" s="15" t="str">
        <f t="shared" si="7"/>
        <v/>
      </c>
      <c r="S79" s="16" t="str">
        <f t="shared" si="8"/>
        <v/>
      </c>
      <c r="T79" s="17" t="str">
        <f>IF(S79="","",IF(S79&gt;=Settings!$B$8,"Win",IF(S79&lt;=-Settings!$B$8,"Loss","Breakeven")))</f>
        <v/>
      </c>
      <c r="U79" s="18" t="str">
        <f>IF(L79="","",L79/(Settings!$B$6+SUM(M$5:M78)))</f>
        <v/>
      </c>
      <c r="V79" s="19" t="str">
        <f>IF(M79="","",Settings!$B$6+SUM(M$6:M79))</f>
        <v/>
      </c>
      <c r="W79" s="19" t="str">
        <f>IF(V79="","",MAX(Settings!$B$6,MAX(V$6:V79)))</f>
        <v/>
      </c>
      <c r="X79" s="20" t="str">
        <f t="shared" si="9"/>
        <v/>
      </c>
      <c r="Y79" s="8" t="str">
        <f t="shared" si="10"/>
        <v/>
      </c>
      <c r="Z79" s="21" t="str">
        <f t="shared" si="11"/>
        <v/>
      </c>
    </row>
    <row r="80" spans="1:26" x14ac:dyDescent="0.25">
      <c r="A80" s="8" t="str">
        <f t="shared" si="6"/>
        <v/>
      </c>
      <c r="B80" s="9"/>
      <c r="C80" s="10"/>
      <c r="D80" s="10"/>
      <c r="E80" s="10"/>
      <c r="F80" s="10"/>
      <c r="G80" s="11"/>
      <c r="H80" s="11"/>
      <c r="I80" s="11"/>
      <c r="J80" s="11"/>
      <c r="K80" s="12"/>
      <c r="L80" s="13"/>
      <c r="M80" s="14"/>
      <c r="N80" s="10"/>
      <c r="O80" s="10"/>
      <c r="P80" s="10"/>
      <c r="Q80" s="10"/>
      <c r="R80" s="15" t="str">
        <f t="shared" si="7"/>
        <v/>
      </c>
      <c r="S80" s="16" t="str">
        <f t="shared" si="8"/>
        <v/>
      </c>
      <c r="T80" s="17" t="str">
        <f>IF(S80="","",IF(S80&gt;=Settings!$B$8,"Win",IF(S80&lt;=-Settings!$B$8,"Loss","Breakeven")))</f>
        <v/>
      </c>
      <c r="U80" s="18" t="str">
        <f>IF(L80="","",L80/(Settings!$B$6+SUM(M$5:M79)))</f>
        <v/>
      </c>
      <c r="V80" s="19" t="str">
        <f>IF(M80="","",Settings!$B$6+SUM(M$6:M80))</f>
        <v/>
      </c>
      <c r="W80" s="19" t="str">
        <f>IF(V80="","",MAX(Settings!$B$6,MAX(V$6:V80)))</f>
        <v/>
      </c>
      <c r="X80" s="20" t="str">
        <f t="shared" si="9"/>
        <v/>
      </c>
      <c r="Y80" s="8" t="str">
        <f t="shared" si="10"/>
        <v/>
      </c>
      <c r="Z80" s="21" t="str">
        <f t="shared" si="11"/>
        <v/>
      </c>
    </row>
    <row r="81" spans="1:26" x14ac:dyDescent="0.25">
      <c r="A81" s="8" t="str">
        <f t="shared" si="6"/>
        <v/>
      </c>
      <c r="B81" s="9"/>
      <c r="C81" s="10"/>
      <c r="D81" s="10"/>
      <c r="E81" s="10"/>
      <c r="F81" s="10"/>
      <c r="G81" s="11"/>
      <c r="H81" s="11"/>
      <c r="I81" s="11"/>
      <c r="J81" s="11"/>
      <c r="K81" s="12"/>
      <c r="L81" s="13"/>
      <c r="M81" s="14"/>
      <c r="N81" s="10"/>
      <c r="O81" s="10"/>
      <c r="P81" s="10"/>
      <c r="Q81" s="10"/>
      <c r="R81" s="15" t="str">
        <f t="shared" si="7"/>
        <v/>
      </c>
      <c r="S81" s="16" t="str">
        <f t="shared" si="8"/>
        <v/>
      </c>
      <c r="T81" s="17" t="str">
        <f>IF(S81="","",IF(S81&gt;=Settings!$B$8,"Win",IF(S81&lt;=-Settings!$B$8,"Loss","Breakeven")))</f>
        <v/>
      </c>
      <c r="U81" s="18" t="str">
        <f>IF(L81="","",L81/(Settings!$B$6+SUM(M$5:M80)))</f>
        <v/>
      </c>
      <c r="V81" s="19" t="str">
        <f>IF(M81="","",Settings!$B$6+SUM(M$6:M81))</f>
        <v/>
      </c>
      <c r="W81" s="19" t="str">
        <f>IF(V81="","",MAX(Settings!$B$6,MAX(V$6:V81)))</f>
        <v/>
      </c>
      <c r="X81" s="20" t="str">
        <f t="shared" si="9"/>
        <v/>
      </c>
      <c r="Y81" s="8" t="str">
        <f t="shared" si="10"/>
        <v/>
      </c>
      <c r="Z81" s="21" t="str">
        <f t="shared" si="11"/>
        <v/>
      </c>
    </row>
    <row r="82" spans="1:26" x14ac:dyDescent="0.25">
      <c r="A82" s="8" t="str">
        <f t="shared" si="6"/>
        <v/>
      </c>
      <c r="B82" s="9"/>
      <c r="C82" s="10"/>
      <c r="D82" s="10"/>
      <c r="E82" s="10"/>
      <c r="F82" s="10"/>
      <c r="G82" s="11"/>
      <c r="H82" s="11"/>
      <c r="I82" s="11"/>
      <c r="J82" s="11"/>
      <c r="K82" s="12"/>
      <c r="L82" s="13"/>
      <c r="M82" s="14"/>
      <c r="N82" s="10"/>
      <c r="O82" s="10"/>
      <c r="P82" s="10"/>
      <c r="Q82" s="10"/>
      <c r="R82" s="15" t="str">
        <f t="shared" si="7"/>
        <v/>
      </c>
      <c r="S82" s="16" t="str">
        <f t="shared" si="8"/>
        <v/>
      </c>
      <c r="T82" s="17" t="str">
        <f>IF(S82="","",IF(S82&gt;=Settings!$B$8,"Win",IF(S82&lt;=-Settings!$B$8,"Loss","Breakeven")))</f>
        <v/>
      </c>
      <c r="U82" s="18" t="str">
        <f>IF(L82="","",L82/(Settings!$B$6+SUM(M$5:M81)))</f>
        <v/>
      </c>
      <c r="V82" s="19" t="str">
        <f>IF(M82="","",Settings!$B$6+SUM(M$6:M82))</f>
        <v/>
      </c>
      <c r="W82" s="19" t="str">
        <f>IF(V82="","",MAX(Settings!$B$6,MAX(V$6:V82)))</f>
        <v/>
      </c>
      <c r="X82" s="20" t="str">
        <f t="shared" si="9"/>
        <v/>
      </c>
      <c r="Y82" s="8" t="str">
        <f t="shared" si="10"/>
        <v/>
      </c>
      <c r="Z82" s="21" t="str">
        <f t="shared" si="11"/>
        <v/>
      </c>
    </row>
    <row r="83" spans="1:26" x14ac:dyDescent="0.25">
      <c r="A83" s="8" t="str">
        <f t="shared" si="6"/>
        <v/>
      </c>
      <c r="B83" s="9"/>
      <c r="C83" s="10"/>
      <c r="D83" s="10"/>
      <c r="E83" s="10"/>
      <c r="F83" s="10"/>
      <c r="G83" s="11"/>
      <c r="H83" s="11"/>
      <c r="I83" s="11"/>
      <c r="J83" s="11"/>
      <c r="K83" s="12"/>
      <c r="L83" s="13"/>
      <c r="M83" s="14"/>
      <c r="N83" s="10"/>
      <c r="O83" s="10"/>
      <c r="P83" s="10"/>
      <c r="Q83" s="10"/>
      <c r="R83" s="15" t="str">
        <f t="shared" si="7"/>
        <v/>
      </c>
      <c r="S83" s="16" t="str">
        <f t="shared" si="8"/>
        <v/>
      </c>
      <c r="T83" s="17" t="str">
        <f>IF(S83="","",IF(S83&gt;=Settings!$B$8,"Win",IF(S83&lt;=-Settings!$B$8,"Loss","Breakeven")))</f>
        <v/>
      </c>
      <c r="U83" s="18" t="str">
        <f>IF(L83="","",L83/(Settings!$B$6+SUM(M$5:M82)))</f>
        <v/>
      </c>
      <c r="V83" s="19" t="str">
        <f>IF(M83="","",Settings!$B$6+SUM(M$6:M83))</f>
        <v/>
      </c>
      <c r="W83" s="19" t="str">
        <f>IF(V83="","",MAX(Settings!$B$6,MAX(V$6:V83)))</f>
        <v/>
      </c>
      <c r="X83" s="20" t="str">
        <f t="shared" si="9"/>
        <v/>
      </c>
      <c r="Y83" s="8" t="str">
        <f t="shared" si="10"/>
        <v/>
      </c>
      <c r="Z83" s="21" t="str">
        <f t="shared" si="11"/>
        <v/>
      </c>
    </row>
    <row r="84" spans="1:26" x14ac:dyDescent="0.25">
      <c r="A84" s="8" t="str">
        <f t="shared" si="6"/>
        <v/>
      </c>
      <c r="B84" s="9"/>
      <c r="C84" s="10"/>
      <c r="D84" s="10"/>
      <c r="E84" s="10"/>
      <c r="F84" s="10"/>
      <c r="G84" s="11"/>
      <c r="H84" s="11"/>
      <c r="I84" s="11"/>
      <c r="J84" s="11"/>
      <c r="K84" s="12"/>
      <c r="L84" s="13"/>
      <c r="M84" s="14"/>
      <c r="N84" s="10"/>
      <c r="O84" s="10"/>
      <c r="P84" s="10"/>
      <c r="Q84" s="10"/>
      <c r="R84" s="15" t="str">
        <f t="shared" si="7"/>
        <v/>
      </c>
      <c r="S84" s="16" t="str">
        <f t="shared" si="8"/>
        <v/>
      </c>
      <c r="T84" s="17" t="str">
        <f>IF(S84="","",IF(S84&gt;=Settings!$B$8,"Win",IF(S84&lt;=-Settings!$B$8,"Loss","Breakeven")))</f>
        <v/>
      </c>
      <c r="U84" s="18" t="str">
        <f>IF(L84="","",L84/(Settings!$B$6+SUM(M$5:M83)))</f>
        <v/>
      </c>
      <c r="V84" s="19" t="str">
        <f>IF(M84="","",Settings!$B$6+SUM(M$6:M84))</f>
        <v/>
      </c>
      <c r="W84" s="19" t="str">
        <f>IF(V84="","",MAX(Settings!$B$6,MAX(V$6:V84)))</f>
        <v/>
      </c>
      <c r="X84" s="20" t="str">
        <f t="shared" si="9"/>
        <v/>
      </c>
      <c r="Y84" s="8" t="str">
        <f t="shared" si="10"/>
        <v/>
      </c>
      <c r="Z84" s="21" t="str">
        <f t="shared" si="11"/>
        <v/>
      </c>
    </row>
    <row r="85" spans="1:26" x14ac:dyDescent="0.25">
      <c r="A85" s="8" t="str">
        <f t="shared" si="6"/>
        <v/>
      </c>
      <c r="B85" s="9"/>
      <c r="C85" s="10"/>
      <c r="D85" s="10"/>
      <c r="E85" s="10"/>
      <c r="F85" s="10"/>
      <c r="G85" s="11"/>
      <c r="H85" s="11"/>
      <c r="I85" s="11"/>
      <c r="J85" s="11"/>
      <c r="K85" s="12"/>
      <c r="L85" s="13"/>
      <c r="M85" s="14"/>
      <c r="N85" s="10"/>
      <c r="O85" s="10"/>
      <c r="P85" s="10"/>
      <c r="Q85" s="10"/>
      <c r="R85" s="15" t="str">
        <f t="shared" si="7"/>
        <v/>
      </c>
      <c r="S85" s="16" t="str">
        <f t="shared" si="8"/>
        <v/>
      </c>
      <c r="T85" s="17" t="str">
        <f>IF(S85="","",IF(S85&gt;=Settings!$B$8,"Win",IF(S85&lt;=-Settings!$B$8,"Loss","Breakeven")))</f>
        <v/>
      </c>
      <c r="U85" s="18" t="str">
        <f>IF(L85="","",L85/(Settings!$B$6+SUM(M$5:M84)))</f>
        <v/>
      </c>
      <c r="V85" s="19" t="str">
        <f>IF(M85="","",Settings!$B$6+SUM(M$6:M85))</f>
        <v/>
      </c>
      <c r="W85" s="19" t="str">
        <f>IF(V85="","",MAX(Settings!$B$6,MAX(V$6:V85)))</f>
        <v/>
      </c>
      <c r="X85" s="20" t="str">
        <f t="shared" si="9"/>
        <v/>
      </c>
      <c r="Y85" s="8" t="str">
        <f t="shared" si="10"/>
        <v/>
      </c>
      <c r="Z85" s="21" t="str">
        <f t="shared" si="11"/>
        <v/>
      </c>
    </row>
    <row r="86" spans="1:26" x14ac:dyDescent="0.25">
      <c r="A86" s="8" t="str">
        <f t="shared" si="6"/>
        <v/>
      </c>
      <c r="B86" s="9"/>
      <c r="C86" s="10"/>
      <c r="D86" s="10"/>
      <c r="E86" s="10"/>
      <c r="F86" s="10"/>
      <c r="G86" s="11"/>
      <c r="H86" s="11"/>
      <c r="I86" s="11"/>
      <c r="J86" s="11"/>
      <c r="K86" s="12"/>
      <c r="L86" s="13"/>
      <c r="M86" s="14"/>
      <c r="N86" s="10"/>
      <c r="O86" s="10"/>
      <c r="P86" s="10"/>
      <c r="Q86" s="10"/>
      <c r="R86" s="15" t="str">
        <f t="shared" si="7"/>
        <v/>
      </c>
      <c r="S86" s="16" t="str">
        <f t="shared" si="8"/>
        <v/>
      </c>
      <c r="T86" s="17" t="str">
        <f>IF(S86="","",IF(S86&gt;=Settings!$B$8,"Win",IF(S86&lt;=-Settings!$B$8,"Loss","Breakeven")))</f>
        <v/>
      </c>
      <c r="U86" s="18" t="str">
        <f>IF(L86="","",L86/(Settings!$B$6+SUM(M$5:M85)))</f>
        <v/>
      </c>
      <c r="V86" s="19" t="str">
        <f>IF(M86="","",Settings!$B$6+SUM(M$6:M86))</f>
        <v/>
      </c>
      <c r="W86" s="19" t="str">
        <f>IF(V86="","",MAX(Settings!$B$6,MAX(V$6:V86)))</f>
        <v/>
      </c>
      <c r="X86" s="20" t="str">
        <f t="shared" si="9"/>
        <v/>
      </c>
      <c r="Y86" s="8" t="str">
        <f t="shared" si="10"/>
        <v/>
      </c>
      <c r="Z86" s="21" t="str">
        <f t="shared" si="11"/>
        <v/>
      </c>
    </row>
    <row r="87" spans="1:26" x14ac:dyDescent="0.25">
      <c r="A87" s="8" t="str">
        <f t="shared" si="6"/>
        <v/>
      </c>
      <c r="B87" s="9"/>
      <c r="C87" s="10"/>
      <c r="D87" s="10"/>
      <c r="E87" s="10"/>
      <c r="F87" s="10"/>
      <c r="G87" s="11"/>
      <c r="H87" s="11"/>
      <c r="I87" s="11"/>
      <c r="J87" s="11"/>
      <c r="K87" s="12"/>
      <c r="L87" s="13"/>
      <c r="M87" s="14"/>
      <c r="N87" s="10"/>
      <c r="O87" s="10"/>
      <c r="P87" s="10"/>
      <c r="Q87" s="10"/>
      <c r="R87" s="15" t="str">
        <f t="shared" si="7"/>
        <v/>
      </c>
      <c r="S87" s="16" t="str">
        <f t="shared" si="8"/>
        <v/>
      </c>
      <c r="T87" s="17" t="str">
        <f>IF(S87="","",IF(S87&gt;=Settings!$B$8,"Win",IF(S87&lt;=-Settings!$B$8,"Loss","Breakeven")))</f>
        <v/>
      </c>
      <c r="U87" s="18" t="str">
        <f>IF(L87="","",L87/(Settings!$B$6+SUM(M$5:M86)))</f>
        <v/>
      </c>
      <c r="V87" s="19" t="str">
        <f>IF(M87="","",Settings!$B$6+SUM(M$6:M87))</f>
        <v/>
      </c>
      <c r="W87" s="19" t="str">
        <f>IF(V87="","",MAX(Settings!$B$6,MAX(V$6:V87)))</f>
        <v/>
      </c>
      <c r="X87" s="20" t="str">
        <f t="shared" si="9"/>
        <v/>
      </c>
      <c r="Y87" s="8" t="str">
        <f t="shared" si="10"/>
        <v/>
      </c>
      <c r="Z87" s="21" t="str">
        <f t="shared" si="11"/>
        <v/>
      </c>
    </row>
    <row r="88" spans="1:26" x14ac:dyDescent="0.25">
      <c r="A88" s="8" t="str">
        <f t="shared" si="6"/>
        <v/>
      </c>
      <c r="B88" s="9"/>
      <c r="C88" s="10"/>
      <c r="D88" s="10"/>
      <c r="E88" s="10"/>
      <c r="F88" s="10"/>
      <c r="G88" s="11"/>
      <c r="H88" s="11"/>
      <c r="I88" s="11"/>
      <c r="J88" s="11"/>
      <c r="K88" s="12"/>
      <c r="L88" s="13"/>
      <c r="M88" s="14"/>
      <c r="N88" s="10"/>
      <c r="O88" s="10"/>
      <c r="P88" s="10"/>
      <c r="Q88" s="10"/>
      <c r="R88" s="15" t="str">
        <f t="shared" si="7"/>
        <v/>
      </c>
      <c r="S88" s="16" t="str">
        <f t="shared" si="8"/>
        <v/>
      </c>
      <c r="T88" s="17" t="str">
        <f>IF(S88="","",IF(S88&gt;=Settings!$B$8,"Win",IF(S88&lt;=-Settings!$B$8,"Loss","Breakeven")))</f>
        <v/>
      </c>
      <c r="U88" s="18" t="str">
        <f>IF(L88="","",L88/(Settings!$B$6+SUM(M$5:M87)))</f>
        <v/>
      </c>
      <c r="V88" s="19" t="str">
        <f>IF(M88="","",Settings!$B$6+SUM(M$6:M88))</f>
        <v/>
      </c>
      <c r="W88" s="19" t="str">
        <f>IF(V88="","",MAX(Settings!$B$6,MAX(V$6:V88)))</f>
        <v/>
      </c>
      <c r="X88" s="20" t="str">
        <f t="shared" si="9"/>
        <v/>
      </c>
      <c r="Y88" s="8" t="str">
        <f t="shared" si="10"/>
        <v/>
      </c>
      <c r="Z88" s="21" t="str">
        <f t="shared" si="11"/>
        <v/>
      </c>
    </row>
    <row r="89" spans="1:26" x14ac:dyDescent="0.25">
      <c r="A89" s="8" t="str">
        <f t="shared" si="6"/>
        <v/>
      </c>
      <c r="B89" s="9"/>
      <c r="C89" s="10"/>
      <c r="D89" s="10"/>
      <c r="E89" s="10"/>
      <c r="F89" s="10"/>
      <c r="G89" s="11"/>
      <c r="H89" s="11"/>
      <c r="I89" s="11"/>
      <c r="J89" s="11"/>
      <c r="K89" s="12"/>
      <c r="L89" s="13"/>
      <c r="M89" s="14"/>
      <c r="N89" s="10"/>
      <c r="O89" s="10"/>
      <c r="P89" s="10"/>
      <c r="Q89" s="10"/>
      <c r="R89" s="15" t="str">
        <f t="shared" si="7"/>
        <v/>
      </c>
      <c r="S89" s="16" t="str">
        <f t="shared" si="8"/>
        <v/>
      </c>
      <c r="T89" s="17" t="str">
        <f>IF(S89="","",IF(S89&gt;=Settings!$B$8,"Win",IF(S89&lt;=-Settings!$B$8,"Loss","Breakeven")))</f>
        <v/>
      </c>
      <c r="U89" s="18" t="str">
        <f>IF(L89="","",L89/(Settings!$B$6+SUM(M$5:M88)))</f>
        <v/>
      </c>
      <c r="V89" s="19" t="str">
        <f>IF(M89="","",Settings!$B$6+SUM(M$6:M89))</f>
        <v/>
      </c>
      <c r="W89" s="19" t="str">
        <f>IF(V89="","",MAX(Settings!$B$6,MAX(V$6:V89)))</f>
        <v/>
      </c>
      <c r="X89" s="20" t="str">
        <f t="shared" si="9"/>
        <v/>
      </c>
      <c r="Y89" s="8" t="str">
        <f t="shared" si="10"/>
        <v/>
      </c>
      <c r="Z89" s="21" t="str">
        <f t="shared" si="11"/>
        <v/>
      </c>
    </row>
    <row r="90" spans="1:26" x14ac:dyDescent="0.25">
      <c r="A90" s="8" t="str">
        <f t="shared" si="6"/>
        <v/>
      </c>
      <c r="B90" s="9"/>
      <c r="C90" s="10"/>
      <c r="D90" s="10"/>
      <c r="E90" s="10"/>
      <c r="F90" s="10"/>
      <c r="G90" s="11"/>
      <c r="H90" s="11"/>
      <c r="I90" s="11"/>
      <c r="J90" s="11"/>
      <c r="K90" s="12"/>
      <c r="L90" s="13"/>
      <c r="M90" s="14"/>
      <c r="N90" s="10"/>
      <c r="O90" s="10"/>
      <c r="P90" s="10"/>
      <c r="Q90" s="10"/>
      <c r="R90" s="15" t="str">
        <f t="shared" si="7"/>
        <v/>
      </c>
      <c r="S90" s="16" t="str">
        <f t="shared" si="8"/>
        <v/>
      </c>
      <c r="T90" s="17" t="str">
        <f>IF(S90="","",IF(S90&gt;=Settings!$B$8,"Win",IF(S90&lt;=-Settings!$B$8,"Loss","Breakeven")))</f>
        <v/>
      </c>
      <c r="U90" s="18" t="str">
        <f>IF(L90="","",L90/(Settings!$B$6+SUM(M$5:M89)))</f>
        <v/>
      </c>
      <c r="V90" s="19" t="str">
        <f>IF(M90="","",Settings!$B$6+SUM(M$6:M90))</f>
        <v/>
      </c>
      <c r="W90" s="19" t="str">
        <f>IF(V90="","",MAX(Settings!$B$6,MAX(V$6:V90)))</f>
        <v/>
      </c>
      <c r="X90" s="20" t="str">
        <f t="shared" si="9"/>
        <v/>
      </c>
      <c r="Y90" s="8" t="str">
        <f t="shared" si="10"/>
        <v/>
      </c>
      <c r="Z90" s="21" t="str">
        <f t="shared" si="11"/>
        <v/>
      </c>
    </row>
    <row r="91" spans="1:26" x14ac:dyDescent="0.25">
      <c r="A91" s="8" t="str">
        <f t="shared" si="6"/>
        <v/>
      </c>
      <c r="B91" s="9"/>
      <c r="C91" s="10"/>
      <c r="D91" s="10"/>
      <c r="E91" s="10"/>
      <c r="F91" s="10"/>
      <c r="G91" s="11"/>
      <c r="H91" s="11"/>
      <c r="I91" s="11"/>
      <c r="J91" s="11"/>
      <c r="K91" s="12"/>
      <c r="L91" s="13"/>
      <c r="M91" s="14"/>
      <c r="N91" s="10"/>
      <c r="O91" s="10"/>
      <c r="P91" s="10"/>
      <c r="Q91" s="10"/>
      <c r="R91" s="15" t="str">
        <f t="shared" si="7"/>
        <v/>
      </c>
      <c r="S91" s="16" t="str">
        <f t="shared" si="8"/>
        <v/>
      </c>
      <c r="T91" s="17" t="str">
        <f>IF(S91="","",IF(S91&gt;=Settings!$B$8,"Win",IF(S91&lt;=-Settings!$B$8,"Loss","Breakeven")))</f>
        <v/>
      </c>
      <c r="U91" s="18" t="str">
        <f>IF(L91="","",L91/(Settings!$B$6+SUM(M$5:M90)))</f>
        <v/>
      </c>
      <c r="V91" s="19" t="str">
        <f>IF(M91="","",Settings!$B$6+SUM(M$6:M91))</f>
        <v/>
      </c>
      <c r="W91" s="19" t="str">
        <f>IF(V91="","",MAX(Settings!$B$6,MAX(V$6:V91)))</f>
        <v/>
      </c>
      <c r="X91" s="20" t="str">
        <f t="shared" si="9"/>
        <v/>
      </c>
      <c r="Y91" s="8" t="str">
        <f t="shared" si="10"/>
        <v/>
      </c>
      <c r="Z91" s="21" t="str">
        <f t="shared" si="11"/>
        <v/>
      </c>
    </row>
    <row r="92" spans="1:26" x14ac:dyDescent="0.25">
      <c r="A92" s="8" t="str">
        <f t="shared" si="6"/>
        <v/>
      </c>
      <c r="B92" s="9"/>
      <c r="C92" s="10"/>
      <c r="D92" s="10"/>
      <c r="E92" s="10"/>
      <c r="F92" s="10"/>
      <c r="G92" s="11"/>
      <c r="H92" s="11"/>
      <c r="I92" s="11"/>
      <c r="J92" s="11"/>
      <c r="K92" s="12"/>
      <c r="L92" s="13"/>
      <c r="M92" s="14"/>
      <c r="N92" s="10"/>
      <c r="O92" s="10"/>
      <c r="P92" s="10"/>
      <c r="Q92" s="10"/>
      <c r="R92" s="15" t="str">
        <f t="shared" si="7"/>
        <v/>
      </c>
      <c r="S92" s="16" t="str">
        <f t="shared" si="8"/>
        <v/>
      </c>
      <c r="T92" s="17" t="str">
        <f>IF(S92="","",IF(S92&gt;=Settings!$B$8,"Win",IF(S92&lt;=-Settings!$B$8,"Loss","Breakeven")))</f>
        <v/>
      </c>
      <c r="U92" s="18" t="str">
        <f>IF(L92="","",L92/(Settings!$B$6+SUM(M$5:M91)))</f>
        <v/>
      </c>
      <c r="V92" s="19" t="str">
        <f>IF(M92="","",Settings!$B$6+SUM(M$6:M92))</f>
        <v/>
      </c>
      <c r="W92" s="19" t="str">
        <f>IF(V92="","",MAX(Settings!$B$6,MAX(V$6:V92)))</f>
        <v/>
      </c>
      <c r="X92" s="20" t="str">
        <f t="shared" si="9"/>
        <v/>
      </c>
      <c r="Y92" s="8" t="str">
        <f t="shared" si="10"/>
        <v/>
      </c>
      <c r="Z92" s="21" t="str">
        <f t="shared" si="11"/>
        <v/>
      </c>
    </row>
    <row r="93" spans="1:26" x14ac:dyDescent="0.25">
      <c r="A93" s="8" t="str">
        <f t="shared" si="6"/>
        <v/>
      </c>
      <c r="B93" s="9"/>
      <c r="C93" s="10"/>
      <c r="D93" s="10"/>
      <c r="E93" s="10"/>
      <c r="F93" s="10"/>
      <c r="G93" s="11"/>
      <c r="H93" s="11"/>
      <c r="I93" s="11"/>
      <c r="J93" s="11"/>
      <c r="K93" s="12"/>
      <c r="L93" s="13"/>
      <c r="M93" s="14"/>
      <c r="N93" s="10"/>
      <c r="O93" s="10"/>
      <c r="P93" s="10"/>
      <c r="Q93" s="10"/>
      <c r="R93" s="15" t="str">
        <f t="shared" si="7"/>
        <v/>
      </c>
      <c r="S93" s="16" t="str">
        <f t="shared" si="8"/>
        <v/>
      </c>
      <c r="T93" s="17" t="str">
        <f>IF(S93="","",IF(S93&gt;=Settings!$B$8,"Win",IF(S93&lt;=-Settings!$B$8,"Loss","Breakeven")))</f>
        <v/>
      </c>
      <c r="U93" s="18" t="str">
        <f>IF(L93="","",L93/(Settings!$B$6+SUM(M$5:M92)))</f>
        <v/>
      </c>
      <c r="V93" s="19" t="str">
        <f>IF(M93="","",Settings!$B$6+SUM(M$6:M93))</f>
        <v/>
      </c>
      <c r="W93" s="19" t="str">
        <f>IF(V93="","",MAX(Settings!$B$6,MAX(V$6:V93)))</f>
        <v/>
      </c>
      <c r="X93" s="20" t="str">
        <f t="shared" si="9"/>
        <v/>
      </c>
      <c r="Y93" s="8" t="str">
        <f t="shared" si="10"/>
        <v/>
      </c>
      <c r="Z93" s="21" t="str">
        <f t="shared" si="11"/>
        <v/>
      </c>
    </row>
    <row r="94" spans="1:26" x14ac:dyDescent="0.25">
      <c r="A94" s="8" t="str">
        <f t="shared" si="6"/>
        <v/>
      </c>
      <c r="B94" s="9"/>
      <c r="C94" s="10"/>
      <c r="D94" s="10"/>
      <c r="E94" s="10"/>
      <c r="F94" s="10"/>
      <c r="G94" s="11"/>
      <c r="H94" s="11"/>
      <c r="I94" s="11"/>
      <c r="J94" s="11"/>
      <c r="K94" s="12"/>
      <c r="L94" s="13"/>
      <c r="M94" s="14"/>
      <c r="N94" s="10"/>
      <c r="O94" s="10"/>
      <c r="P94" s="10"/>
      <c r="Q94" s="10"/>
      <c r="R94" s="15" t="str">
        <f t="shared" si="7"/>
        <v/>
      </c>
      <c r="S94" s="16" t="str">
        <f t="shared" si="8"/>
        <v/>
      </c>
      <c r="T94" s="17" t="str">
        <f>IF(S94="","",IF(S94&gt;=Settings!$B$8,"Win",IF(S94&lt;=-Settings!$B$8,"Loss","Breakeven")))</f>
        <v/>
      </c>
      <c r="U94" s="18" t="str">
        <f>IF(L94="","",L94/(Settings!$B$6+SUM(M$5:M93)))</f>
        <v/>
      </c>
      <c r="V94" s="19" t="str">
        <f>IF(M94="","",Settings!$B$6+SUM(M$6:M94))</f>
        <v/>
      </c>
      <c r="W94" s="19" t="str">
        <f>IF(V94="","",MAX(Settings!$B$6,MAX(V$6:V94)))</f>
        <v/>
      </c>
      <c r="X94" s="20" t="str">
        <f t="shared" si="9"/>
        <v/>
      </c>
      <c r="Y94" s="8" t="str">
        <f t="shared" si="10"/>
        <v/>
      </c>
      <c r="Z94" s="21" t="str">
        <f t="shared" si="11"/>
        <v/>
      </c>
    </row>
    <row r="95" spans="1:26" x14ac:dyDescent="0.25">
      <c r="A95" s="8" t="str">
        <f t="shared" si="6"/>
        <v/>
      </c>
      <c r="B95" s="9"/>
      <c r="C95" s="10"/>
      <c r="D95" s="10"/>
      <c r="E95" s="10"/>
      <c r="F95" s="10"/>
      <c r="G95" s="11"/>
      <c r="H95" s="11"/>
      <c r="I95" s="11"/>
      <c r="J95" s="11"/>
      <c r="K95" s="12"/>
      <c r="L95" s="13"/>
      <c r="M95" s="14"/>
      <c r="N95" s="10"/>
      <c r="O95" s="10"/>
      <c r="P95" s="10"/>
      <c r="Q95" s="10"/>
      <c r="R95" s="15" t="str">
        <f t="shared" si="7"/>
        <v/>
      </c>
      <c r="S95" s="16" t="str">
        <f t="shared" si="8"/>
        <v/>
      </c>
      <c r="T95" s="17" t="str">
        <f>IF(S95="","",IF(S95&gt;=Settings!$B$8,"Win",IF(S95&lt;=-Settings!$B$8,"Loss","Breakeven")))</f>
        <v/>
      </c>
      <c r="U95" s="18" t="str">
        <f>IF(L95="","",L95/(Settings!$B$6+SUM(M$5:M94)))</f>
        <v/>
      </c>
      <c r="V95" s="19" t="str">
        <f>IF(M95="","",Settings!$B$6+SUM(M$6:M95))</f>
        <v/>
      </c>
      <c r="W95" s="19" t="str">
        <f>IF(V95="","",MAX(Settings!$B$6,MAX(V$6:V95)))</f>
        <v/>
      </c>
      <c r="X95" s="20" t="str">
        <f t="shared" si="9"/>
        <v/>
      </c>
      <c r="Y95" s="8" t="str">
        <f t="shared" si="10"/>
        <v/>
      </c>
      <c r="Z95" s="21" t="str">
        <f t="shared" si="11"/>
        <v/>
      </c>
    </row>
    <row r="96" spans="1:26" x14ac:dyDescent="0.25">
      <c r="A96" s="8" t="str">
        <f t="shared" si="6"/>
        <v/>
      </c>
      <c r="B96" s="9"/>
      <c r="C96" s="10"/>
      <c r="D96" s="10"/>
      <c r="E96" s="10"/>
      <c r="F96" s="10"/>
      <c r="G96" s="11"/>
      <c r="H96" s="11"/>
      <c r="I96" s="11"/>
      <c r="J96" s="11"/>
      <c r="K96" s="12"/>
      <c r="L96" s="13"/>
      <c r="M96" s="14"/>
      <c r="N96" s="10"/>
      <c r="O96" s="10"/>
      <c r="P96" s="10"/>
      <c r="Q96" s="10"/>
      <c r="R96" s="15" t="str">
        <f t="shared" si="7"/>
        <v/>
      </c>
      <c r="S96" s="16" t="str">
        <f t="shared" si="8"/>
        <v/>
      </c>
      <c r="T96" s="17" t="str">
        <f>IF(S96="","",IF(S96&gt;=Settings!$B$8,"Win",IF(S96&lt;=-Settings!$B$8,"Loss","Breakeven")))</f>
        <v/>
      </c>
      <c r="U96" s="18" t="str">
        <f>IF(L96="","",L96/(Settings!$B$6+SUM(M$5:M95)))</f>
        <v/>
      </c>
      <c r="V96" s="19" t="str">
        <f>IF(M96="","",Settings!$B$6+SUM(M$6:M96))</f>
        <v/>
      </c>
      <c r="W96" s="19" t="str">
        <f>IF(V96="","",MAX(Settings!$B$6,MAX(V$6:V96)))</f>
        <v/>
      </c>
      <c r="X96" s="20" t="str">
        <f t="shared" si="9"/>
        <v/>
      </c>
      <c r="Y96" s="8" t="str">
        <f t="shared" si="10"/>
        <v/>
      </c>
      <c r="Z96" s="21" t="str">
        <f t="shared" si="11"/>
        <v/>
      </c>
    </row>
    <row r="97" spans="1:26" x14ac:dyDescent="0.25">
      <c r="A97" s="8" t="str">
        <f t="shared" si="6"/>
        <v/>
      </c>
      <c r="B97" s="9"/>
      <c r="C97" s="10"/>
      <c r="D97" s="10"/>
      <c r="E97" s="10"/>
      <c r="F97" s="10"/>
      <c r="G97" s="11"/>
      <c r="H97" s="11"/>
      <c r="I97" s="11"/>
      <c r="J97" s="11"/>
      <c r="K97" s="12"/>
      <c r="L97" s="13"/>
      <c r="M97" s="14"/>
      <c r="N97" s="10"/>
      <c r="O97" s="10"/>
      <c r="P97" s="10"/>
      <c r="Q97" s="10"/>
      <c r="R97" s="15" t="str">
        <f t="shared" si="7"/>
        <v/>
      </c>
      <c r="S97" s="16" t="str">
        <f t="shared" si="8"/>
        <v/>
      </c>
      <c r="T97" s="17" t="str">
        <f>IF(S97="","",IF(S97&gt;=Settings!$B$8,"Win",IF(S97&lt;=-Settings!$B$8,"Loss","Breakeven")))</f>
        <v/>
      </c>
      <c r="U97" s="18" t="str">
        <f>IF(L97="","",L97/(Settings!$B$6+SUM(M$5:M96)))</f>
        <v/>
      </c>
      <c r="V97" s="19" t="str">
        <f>IF(M97="","",Settings!$B$6+SUM(M$6:M97))</f>
        <v/>
      </c>
      <c r="W97" s="19" t="str">
        <f>IF(V97="","",MAX(Settings!$B$6,MAX(V$6:V97)))</f>
        <v/>
      </c>
      <c r="X97" s="20" t="str">
        <f t="shared" si="9"/>
        <v/>
      </c>
      <c r="Y97" s="8" t="str">
        <f t="shared" si="10"/>
        <v/>
      </c>
      <c r="Z97" s="21" t="str">
        <f t="shared" si="11"/>
        <v/>
      </c>
    </row>
    <row r="98" spans="1:26" x14ac:dyDescent="0.25">
      <c r="A98" s="8" t="str">
        <f t="shared" si="6"/>
        <v/>
      </c>
      <c r="B98" s="9"/>
      <c r="C98" s="10"/>
      <c r="D98" s="10"/>
      <c r="E98" s="10"/>
      <c r="F98" s="10"/>
      <c r="G98" s="11"/>
      <c r="H98" s="11"/>
      <c r="I98" s="11"/>
      <c r="J98" s="11"/>
      <c r="K98" s="12"/>
      <c r="L98" s="13"/>
      <c r="M98" s="14"/>
      <c r="N98" s="10"/>
      <c r="O98" s="10"/>
      <c r="P98" s="10"/>
      <c r="Q98" s="10"/>
      <c r="R98" s="15" t="str">
        <f t="shared" si="7"/>
        <v/>
      </c>
      <c r="S98" s="16" t="str">
        <f t="shared" si="8"/>
        <v/>
      </c>
      <c r="T98" s="17" t="str">
        <f>IF(S98="","",IF(S98&gt;=Settings!$B$8,"Win",IF(S98&lt;=-Settings!$B$8,"Loss","Breakeven")))</f>
        <v/>
      </c>
      <c r="U98" s="18" t="str">
        <f>IF(L98="","",L98/(Settings!$B$6+SUM(M$5:M97)))</f>
        <v/>
      </c>
      <c r="V98" s="19" t="str">
        <f>IF(M98="","",Settings!$B$6+SUM(M$6:M98))</f>
        <v/>
      </c>
      <c r="W98" s="19" t="str">
        <f>IF(V98="","",MAX(Settings!$B$6,MAX(V$6:V98)))</f>
        <v/>
      </c>
      <c r="X98" s="20" t="str">
        <f t="shared" si="9"/>
        <v/>
      </c>
      <c r="Y98" s="8" t="str">
        <f t="shared" si="10"/>
        <v/>
      </c>
      <c r="Z98" s="21" t="str">
        <f t="shared" si="11"/>
        <v/>
      </c>
    </row>
    <row r="99" spans="1:26" x14ac:dyDescent="0.25">
      <c r="A99" s="8" t="str">
        <f t="shared" si="6"/>
        <v/>
      </c>
      <c r="B99" s="9"/>
      <c r="C99" s="10"/>
      <c r="D99" s="10"/>
      <c r="E99" s="10"/>
      <c r="F99" s="10"/>
      <c r="G99" s="11"/>
      <c r="H99" s="11"/>
      <c r="I99" s="11"/>
      <c r="J99" s="11"/>
      <c r="K99" s="12"/>
      <c r="L99" s="13"/>
      <c r="M99" s="14"/>
      <c r="N99" s="10"/>
      <c r="O99" s="10"/>
      <c r="P99" s="10"/>
      <c r="Q99" s="10"/>
      <c r="R99" s="15" t="str">
        <f t="shared" si="7"/>
        <v/>
      </c>
      <c r="S99" s="16" t="str">
        <f t="shared" si="8"/>
        <v/>
      </c>
      <c r="T99" s="17" t="str">
        <f>IF(S99="","",IF(S99&gt;=Settings!$B$8,"Win",IF(S99&lt;=-Settings!$B$8,"Loss","Breakeven")))</f>
        <v/>
      </c>
      <c r="U99" s="18" t="str">
        <f>IF(L99="","",L99/(Settings!$B$6+SUM(M$5:M98)))</f>
        <v/>
      </c>
      <c r="V99" s="19" t="str">
        <f>IF(M99="","",Settings!$B$6+SUM(M$6:M99))</f>
        <v/>
      </c>
      <c r="W99" s="19" t="str">
        <f>IF(V99="","",MAX(Settings!$B$6,MAX(V$6:V99)))</f>
        <v/>
      </c>
      <c r="X99" s="20" t="str">
        <f t="shared" si="9"/>
        <v/>
      </c>
      <c r="Y99" s="8" t="str">
        <f t="shared" si="10"/>
        <v/>
      </c>
      <c r="Z99" s="21" t="str">
        <f t="shared" si="11"/>
        <v/>
      </c>
    </row>
    <row r="100" spans="1:26" x14ac:dyDescent="0.25">
      <c r="A100" s="8" t="str">
        <f t="shared" si="6"/>
        <v/>
      </c>
      <c r="B100" s="9"/>
      <c r="C100" s="10"/>
      <c r="D100" s="10"/>
      <c r="E100" s="10"/>
      <c r="F100" s="10"/>
      <c r="G100" s="11"/>
      <c r="H100" s="11"/>
      <c r="I100" s="11"/>
      <c r="J100" s="11"/>
      <c r="K100" s="12"/>
      <c r="L100" s="13"/>
      <c r="M100" s="14"/>
      <c r="N100" s="10"/>
      <c r="O100" s="10"/>
      <c r="P100" s="10"/>
      <c r="Q100" s="10"/>
      <c r="R100" s="15" t="str">
        <f t="shared" si="7"/>
        <v/>
      </c>
      <c r="S100" s="16" t="str">
        <f t="shared" si="8"/>
        <v/>
      </c>
      <c r="T100" s="17" t="str">
        <f>IF(S100="","",IF(S100&gt;=Settings!$B$8,"Win",IF(S100&lt;=-Settings!$B$8,"Loss","Breakeven")))</f>
        <v/>
      </c>
      <c r="U100" s="18" t="str">
        <f>IF(L100="","",L100/(Settings!$B$6+SUM(M$5:M99)))</f>
        <v/>
      </c>
      <c r="V100" s="19" t="str">
        <f>IF(M100="","",Settings!$B$6+SUM(M$6:M100))</f>
        <v/>
      </c>
      <c r="W100" s="19" t="str">
        <f>IF(V100="","",MAX(Settings!$B$6,MAX(V$6:V100)))</f>
        <v/>
      </c>
      <c r="X100" s="20" t="str">
        <f t="shared" si="9"/>
        <v/>
      </c>
      <c r="Y100" s="8" t="str">
        <f t="shared" si="10"/>
        <v/>
      </c>
      <c r="Z100" s="21" t="str">
        <f t="shared" si="11"/>
        <v/>
      </c>
    </row>
    <row r="101" spans="1:26" x14ac:dyDescent="0.25">
      <c r="A101" s="8" t="str">
        <f t="shared" si="6"/>
        <v/>
      </c>
      <c r="B101" s="9"/>
      <c r="C101" s="10"/>
      <c r="D101" s="10"/>
      <c r="E101" s="10"/>
      <c r="F101" s="10"/>
      <c r="G101" s="11"/>
      <c r="H101" s="11"/>
      <c r="I101" s="11"/>
      <c r="J101" s="11"/>
      <c r="K101" s="12"/>
      <c r="L101" s="13"/>
      <c r="M101" s="14"/>
      <c r="N101" s="10"/>
      <c r="O101" s="10"/>
      <c r="P101" s="10"/>
      <c r="Q101" s="10"/>
      <c r="R101" s="15" t="str">
        <f t="shared" si="7"/>
        <v/>
      </c>
      <c r="S101" s="16" t="str">
        <f t="shared" si="8"/>
        <v/>
      </c>
      <c r="T101" s="17" t="str">
        <f>IF(S101="","",IF(S101&gt;=Settings!$B$8,"Win",IF(S101&lt;=-Settings!$B$8,"Loss","Breakeven")))</f>
        <v/>
      </c>
      <c r="U101" s="18" t="str">
        <f>IF(L101="","",L101/(Settings!$B$6+SUM(M$5:M100)))</f>
        <v/>
      </c>
      <c r="V101" s="19" t="str">
        <f>IF(M101="","",Settings!$B$6+SUM(M$6:M101))</f>
        <v/>
      </c>
      <c r="W101" s="19" t="str">
        <f>IF(V101="","",MAX(Settings!$B$6,MAX(V$6:V101)))</f>
        <v/>
      </c>
      <c r="X101" s="20" t="str">
        <f t="shared" si="9"/>
        <v/>
      </c>
      <c r="Y101" s="8" t="str">
        <f t="shared" si="10"/>
        <v/>
      </c>
      <c r="Z101" s="21" t="str">
        <f t="shared" si="11"/>
        <v/>
      </c>
    </row>
    <row r="102" spans="1:26" x14ac:dyDescent="0.25">
      <c r="A102" s="8" t="str">
        <f t="shared" si="6"/>
        <v/>
      </c>
      <c r="B102" s="9"/>
      <c r="C102" s="10"/>
      <c r="D102" s="10"/>
      <c r="E102" s="10"/>
      <c r="F102" s="10"/>
      <c r="G102" s="11"/>
      <c r="H102" s="11"/>
      <c r="I102" s="11"/>
      <c r="J102" s="11"/>
      <c r="K102" s="12"/>
      <c r="L102" s="13"/>
      <c r="M102" s="14"/>
      <c r="N102" s="10"/>
      <c r="O102" s="10"/>
      <c r="P102" s="10"/>
      <c r="Q102" s="10"/>
      <c r="R102" s="15" t="str">
        <f t="shared" si="7"/>
        <v/>
      </c>
      <c r="S102" s="16" t="str">
        <f t="shared" si="8"/>
        <v/>
      </c>
      <c r="T102" s="17" t="str">
        <f>IF(S102="","",IF(S102&gt;=Settings!$B$8,"Win",IF(S102&lt;=-Settings!$B$8,"Loss","Breakeven")))</f>
        <v/>
      </c>
      <c r="U102" s="18" t="str">
        <f>IF(L102="","",L102/(Settings!$B$6+SUM(M$5:M101)))</f>
        <v/>
      </c>
      <c r="V102" s="19" t="str">
        <f>IF(M102="","",Settings!$B$6+SUM(M$6:M102))</f>
        <v/>
      </c>
      <c r="W102" s="19" t="str">
        <f>IF(V102="","",MAX(Settings!$B$6,MAX(V$6:V102)))</f>
        <v/>
      </c>
      <c r="X102" s="20" t="str">
        <f t="shared" si="9"/>
        <v/>
      </c>
      <c r="Y102" s="8" t="str">
        <f t="shared" si="10"/>
        <v/>
      </c>
      <c r="Z102" s="21" t="str">
        <f t="shared" si="11"/>
        <v/>
      </c>
    </row>
    <row r="103" spans="1:26" x14ac:dyDescent="0.25">
      <c r="A103" s="8" t="str">
        <f t="shared" si="6"/>
        <v/>
      </c>
      <c r="B103" s="9"/>
      <c r="C103" s="10"/>
      <c r="D103" s="10"/>
      <c r="E103" s="10"/>
      <c r="F103" s="10"/>
      <c r="G103" s="11"/>
      <c r="H103" s="11"/>
      <c r="I103" s="11"/>
      <c r="J103" s="11"/>
      <c r="K103" s="12"/>
      <c r="L103" s="13"/>
      <c r="M103" s="14"/>
      <c r="N103" s="10"/>
      <c r="O103" s="10"/>
      <c r="P103" s="10"/>
      <c r="Q103" s="10"/>
      <c r="R103" s="15" t="str">
        <f t="shared" si="7"/>
        <v/>
      </c>
      <c r="S103" s="16" t="str">
        <f t="shared" si="8"/>
        <v/>
      </c>
      <c r="T103" s="17" t="str">
        <f>IF(S103="","",IF(S103&gt;=Settings!$B$8,"Win",IF(S103&lt;=-Settings!$B$8,"Loss","Breakeven")))</f>
        <v/>
      </c>
      <c r="U103" s="18" t="str">
        <f>IF(L103="","",L103/(Settings!$B$6+SUM(M$5:M102)))</f>
        <v/>
      </c>
      <c r="V103" s="19" t="str">
        <f>IF(M103="","",Settings!$B$6+SUM(M$6:M103))</f>
        <v/>
      </c>
      <c r="W103" s="19" t="str">
        <f>IF(V103="","",MAX(Settings!$B$6,MAX(V$6:V103)))</f>
        <v/>
      </c>
      <c r="X103" s="20" t="str">
        <f t="shared" si="9"/>
        <v/>
      </c>
      <c r="Y103" s="8" t="str">
        <f t="shared" si="10"/>
        <v/>
      </c>
      <c r="Z103" s="21" t="str">
        <f t="shared" si="11"/>
        <v/>
      </c>
    </row>
    <row r="104" spans="1:26" x14ac:dyDescent="0.25">
      <c r="A104" s="8" t="str">
        <f t="shared" si="6"/>
        <v/>
      </c>
      <c r="B104" s="9"/>
      <c r="C104" s="10"/>
      <c r="D104" s="10"/>
      <c r="E104" s="10"/>
      <c r="F104" s="10"/>
      <c r="G104" s="11"/>
      <c r="H104" s="11"/>
      <c r="I104" s="11"/>
      <c r="J104" s="11"/>
      <c r="K104" s="12"/>
      <c r="L104" s="13"/>
      <c r="M104" s="14"/>
      <c r="N104" s="10"/>
      <c r="O104" s="10"/>
      <c r="P104" s="10"/>
      <c r="Q104" s="10"/>
      <c r="R104" s="15" t="str">
        <f t="shared" si="7"/>
        <v/>
      </c>
      <c r="S104" s="16" t="str">
        <f t="shared" si="8"/>
        <v/>
      </c>
      <c r="T104" s="17" t="str">
        <f>IF(S104="","",IF(S104&gt;=Settings!$B$8,"Win",IF(S104&lt;=-Settings!$B$8,"Loss","Breakeven")))</f>
        <v/>
      </c>
      <c r="U104" s="18" t="str">
        <f>IF(L104="","",L104/(Settings!$B$6+SUM(M$5:M103)))</f>
        <v/>
      </c>
      <c r="V104" s="19" t="str">
        <f>IF(M104="","",Settings!$B$6+SUM(M$6:M104))</f>
        <v/>
      </c>
      <c r="W104" s="19" t="str">
        <f>IF(V104="","",MAX(Settings!$B$6,MAX(V$6:V104)))</f>
        <v/>
      </c>
      <c r="X104" s="20" t="str">
        <f t="shared" si="9"/>
        <v/>
      </c>
      <c r="Y104" s="8" t="str">
        <f t="shared" si="10"/>
        <v/>
      </c>
      <c r="Z104" s="21" t="str">
        <f t="shared" si="11"/>
        <v/>
      </c>
    </row>
    <row r="105" spans="1:26" x14ac:dyDescent="0.25">
      <c r="A105" s="8" t="str">
        <f t="shared" si="6"/>
        <v/>
      </c>
      <c r="B105" s="9"/>
      <c r="C105" s="10"/>
      <c r="D105" s="10"/>
      <c r="E105" s="10"/>
      <c r="F105" s="10"/>
      <c r="G105" s="11"/>
      <c r="H105" s="11"/>
      <c r="I105" s="11"/>
      <c r="J105" s="11"/>
      <c r="K105" s="12"/>
      <c r="L105" s="13"/>
      <c r="M105" s="14"/>
      <c r="N105" s="10"/>
      <c r="O105" s="10"/>
      <c r="P105" s="10"/>
      <c r="Q105" s="10"/>
      <c r="R105" s="15" t="str">
        <f t="shared" si="7"/>
        <v/>
      </c>
      <c r="S105" s="16" t="str">
        <f t="shared" si="8"/>
        <v/>
      </c>
      <c r="T105" s="17" t="str">
        <f>IF(S105="","",IF(S105&gt;=Settings!$B$8,"Win",IF(S105&lt;=-Settings!$B$8,"Loss","Breakeven")))</f>
        <v/>
      </c>
      <c r="U105" s="18" t="str">
        <f>IF(L105="","",L105/(Settings!$B$6+SUM(M$5:M104)))</f>
        <v/>
      </c>
      <c r="V105" s="19" t="str">
        <f>IF(M105="","",Settings!$B$6+SUM(M$6:M105))</f>
        <v/>
      </c>
      <c r="W105" s="19" t="str">
        <f>IF(V105="","",MAX(Settings!$B$6,MAX(V$6:V105)))</f>
        <v/>
      </c>
      <c r="X105" s="20" t="str">
        <f t="shared" si="9"/>
        <v/>
      </c>
      <c r="Y105" s="8" t="str">
        <f t="shared" si="10"/>
        <v/>
      </c>
      <c r="Z105" s="21" t="str">
        <f t="shared" si="11"/>
        <v/>
      </c>
    </row>
    <row r="106" spans="1:26" x14ac:dyDescent="0.25">
      <c r="A106" s="8" t="str">
        <f t="shared" si="6"/>
        <v/>
      </c>
      <c r="B106" s="9"/>
      <c r="C106" s="10"/>
      <c r="D106" s="10"/>
      <c r="E106" s="10"/>
      <c r="F106" s="10"/>
      <c r="G106" s="11"/>
      <c r="H106" s="11"/>
      <c r="I106" s="11"/>
      <c r="J106" s="11"/>
      <c r="K106" s="12"/>
      <c r="L106" s="13"/>
      <c r="M106" s="14"/>
      <c r="N106" s="10"/>
      <c r="O106" s="10"/>
      <c r="P106" s="10"/>
      <c r="Q106" s="10"/>
      <c r="R106" s="15" t="str">
        <f t="shared" si="7"/>
        <v/>
      </c>
      <c r="S106" s="16" t="str">
        <f t="shared" si="8"/>
        <v/>
      </c>
      <c r="T106" s="17" t="str">
        <f>IF(S106="","",IF(S106&gt;=Settings!$B$8,"Win",IF(S106&lt;=-Settings!$B$8,"Loss","Breakeven")))</f>
        <v/>
      </c>
      <c r="U106" s="18" t="str">
        <f>IF(L106="","",L106/(Settings!$B$6+SUM(M$5:M105)))</f>
        <v/>
      </c>
      <c r="V106" s="19" t="str">
        <f>IF(M106="","",Settings!$B$6+SUM(M$6:M106))</f>
        <v/>
      </c>
      <c r="W106" s="19" t="str">
        <f>IF(V106="","",MAX(Settings!$B$6,MAX(V$6:V106)))</f>
        <v/>
      </c>
      <c r="X106" s="20" t="str">
        <f t="shared" si="9"/>
        <v/>
      </c>
      <c r="Y106" s="8" t="str">
        <f t="shared" si="10"/>
        <v/>
      </c>
      <c r="Z106" s="21" t="str">
        <f t="shared" si="11"/>
        <v/>
      </c>
    </row>
    <row r="107" spans="1:26" x14ac:dyDescent="0.25">
      <c r="A107" s="8" t="str">
        <f t="shared" si="6"/>
        <v/>
      </c>
      <c r="B107" s="9"/>
      <c r="C107" s="10"/>
      <c r="D107" s="10"/>
      <c r="E107" s="10"/>
      <c r="F107" s="10"/>
      <c r="G107" s="11"/>
      <c r="H107" s="11"/>
      <c r="I107" s="11"/>
      <c r="J107" s="11"/>
      <c r="K107" s="12"/>
      <c r="L107" s="13"/>
      <c r="M107" s="14"/>
      <c r="N107" s="10"/>
      <c r="O107" s="10"/>
      <c r="P107" s="10"/>
      <c r="Q107" s="10"/>
      <c r="R107" s="15" t="str">
        <f t="shared" si="7"/>
        <v/>
      </c>
      <c r="S107" s="16" t="str">
        <f t="shared" si="8"/>
        <v/>
      </c>
      <c r="T107" s="17" t="str">
        <f>IF(S107="","",IF(S107&gt;=Settings!$B$8,"Win",IF(S107&lt;=-Settings!$B$8,"Loss","Breakeven")))</f>
        <v/>
      </c>
      <c r="U107" s="18" t="str">
        <f>IF(L107="","",L107/(Settings!$B$6+SUM(M$5:M106)))</f>
        <v/>
      </c>
      <c r="V107" s="19" t="str">
        <f>IF(M107="","",Settings!$B$6+SUM(M$6:M107))</f>
        <v/>
      </c>
      <c r="W107" s="19" t="str">
        <f>IF(V107="","",MAX(Settings!$B$6,MAX(V$6:V107)))</f>
        <v/>
      </c>
      <c r="X107" s="20" t="str">
        <f t="shared" si="9"/>
        <v/>
      </c>
      <c r="Y107" s="8" t="str">
        <f t="shared" si="10"/>
        <v/>
      </c>
      <c r="Z107" s="21" t="str">
        <f t="shared" si="11"/>
        <v/>
      </c>
    </row>
    <row r="108" spans="1:26" x14ac:dyDescent="0.25">
      <c r="A108" s="8" t="str">
        <f t="shared" si="6"/>
        <v/>
      </c>
      <c r="B108" s="9"/>
      <c r="C108" s="10"/>
      <c r="D108" s="10"/>
      <c r="E108" s="10"/>
      <c r="F108" s="10"/>
      <c r="G108" s="11"/>
      <c r="H108" s="11"/>
      <c r="I108" s="11"/>
      <c r="J108" s="11"/>
      <c r="K108" s="12"/>
      <c r="L108" s="13"/>
      <c r="M108" s="14"/>
      <c r="N108" s="10"/>
      <c r="O108" s="10"/>
      <c r="P108" s="10"/>
      <c r="Q108" s="10"/>
      <c r="R108" s="15" t="str">
        <f t="shared" si="7"/>
        <v/>
      </c>
      <c r="S108" s="16" t="str">
        <f t="shared" si="8"/>
        <v/>
      </c>
      <c r="T108" s="17" t="str">
        <f>IF(S108="","",IF(S108&gt;=Settings!$B$8,"Win",IF(S108&lt;=-Settings!$B$8,"Loss","Breakeven")))</f>
        <v/>
      </c>
      <c r="U108" s="18" t="str">
        <f>IF(L108="","",L108/(Settings!$B$6+SUM(M$5:M107)))</f>
        <v/>
      </c>
      <c r="V108" s="19" t="str">
        <f>IF(M108="","",Settings!$B$6+SUM(M$6:M108))</f>
        <v/>
      </c>
      <c r="W108" s="19" t="str">
        <f>IF(V108="","",MAX(Settings!$B$6,MAX(V$6:V108)))</f>
        <v/>
      </c>
      <c r="X108" s="20" t="str">
        <f t="shared" si="9"/>
        <v/>
      </c>
      <c r="Y108" s="8" t="str">
        <f t="shared" si="10"/>
        <v/>
      </c>
      <c r="Z108" s="21" t="str">
        <f t="shared" si="11"/>
        <v/>
      </c>
    </row>
    <row r="109" spans="1:26" x14ac:dyDescent="0.25">
      <c r="A109" s="8" t="str">
        <f t="shared" si="6"/>
        <v/>
      </c>
      <c r="B109" s="9"/>
      <c r="C109" s="10"/>
      <c r="D109" s="10"/>
      <c r="E109" s="10"/>
      <c r="F109" s="10"/>
      <c r="G109" s="11"/>
      <c r="H109" s="11"/>
      <c r="I109" s="11"/>
      <c r="J109" s="11"/>
      <c r="K109" s="12"/>
      <c r="L109" s="13"/>
      <c r="M109" s="14"/>
      <c r="N109" s="10"/>
      <c r="O109" s="10"/>
      <c r="P109" s="10"/>
      <c r="Q109" s="10"/>
      <c r="R109" s="15" t="str">
        <f t="shared" si="7"/>
        <v/>
      </c>
      <c r="S109" s="16" t="str">
        <f t="shared" si="8"/>
        <v/>
      </c>
      <c r="T109" s="17" t="str">
        <f>IF(S109="","",IF(S109&gt;=Settings!$B$8,"Win",IF(S109&lt;=-Settings!$B$8,"Loss","Breakeven")))</f>
        <v/>
      </c>
      <c r="U109" s="18" t="str">
        <f>IF(L109="","",L109/(Settings!$B$6+SUM(M$5:M108)))</f>
        <v/>
      </c>
      <c r="V109" s="19" t="str">
        <f>IF(M109="","",Settings!$B$6+SUM(M$6:M109))</f>
        <v/>
      </c>
      <c r="W109" s="19" t="str">
        <f>IF(V109="","",MAX(Settings!$B$6,MAX(V$6:V109)))</f>
        <v/>
      </c>
      <c r="X109" s="20" t="str">
        <f t="shared" si="9"/>
        <v/>
      </c>
      <c r="Y109" s="8" t="str">
        <f t="shared" si="10"/>
        <v/>
      </c>
      <c r="Z109" s="21" t="str">
        <f t="shared" si="11"/>
        <v/>
      </c>
    </row>
    <row r="110" spans="1:26" x14ac:dyDescent="0.25">
      <c r="A110" s="8" t="str">
        <f t="shared" si="6"/>
        <v/>
      </c>
      <c r="B110" s="9"/>
      <c r="C110" s="10"/>
      <c r="D110" s="10"/>
      <c r="E110" s="10"/>
      <c r="F110" s="10"/>
      <c r="G110" s="11"/>
      <c r="H110" s="11"/>
      <c r="I110" s="11"/>
      <c r="J110" s="11"/>
      <c r="K110" s="12"/>
      <c r="L110" s="13"/>
      <c r="M110" s="14"/>
      <c r="N110" s="10"/>
      <c r="O110" s="10"/>
      <c r="P110" s="10"/>
      <c r="Q110" s="10"/>
      <c r="R110" s="15" t="str">
        <f t="shared" si="7"/>
        <v/>
      </c>
      <c r="S110" s="16" t="str">
        <f t="shared" si="8"/>
        <v/>
      </c>
      <c r="T110" s="17" t="str">
        <f>IF(S110="","",IF(S110&gt;=Settings!$B$8,"Win",IF(S110&lt;=-Settings!$B$8,"Loss","Breakeven")))</f>
        <v/>
      </c>
      <c r="U110" s="18" t="str">
        <f>IF(L110="","",L110/(Settings!$B$6+SUM(M$5:M109)))</f>
        <v/>
      </c>
      <c r="V110" s="19" t="str">
        <f>IF(M110="","",Settings!$B$6+SUM(M$6:M110))</f>
        <v/>
      </c>
      <c r="W110" s="19" t="str">
        <f>IF(V110="","",MAX(Settings!$B$6,MAX(V$6:V110)))</f>
        <v/>
      </c>
      <c r="X110" s="20" t="str">
        <f t="shared" si="9"/>
        <v/>
      </c>
      <c r="Y110" s="8" t="str">
        <f t="shared" si="10"/>
        <v/>
      </c>
      <c r="Z110" s="21" t="str">
        <f t="shared" si="11"/>
        <v/>
      </c>
    </row>
    <row r="111" spans="1:26" x14ac:dyDescent="0.25">
      <c r="A111" s="8" t="str">
        <f t="shared" si="6"/>
        <v/>
      </c>
      <c r="B111" s="9"/>
      <c r="C111" s="10"/>
      <c r="D111" s="10"/>
      <c r="E111" s="10"/>
      <c r="F111" s="10"/>
      <c r="G111" s="11"/>
      <c r="H111" s="11"/>
      <c r="I111" s="11"/>
      <c r="J111" s="11"/>
      <c r="K111" s="12"/>
      <c r="L111" s="13"/>
      <c r="M111" s="14"/>
      <c r="N111" s="10"/>
      <c r="O111" s="10"/>
      <c r="P111" s="10"/>
      <c r="Q111" s="10"/>
      <c r="R111" s="15" t="str">
        <f t="shared" si="7"/>
        <v/>
      </c>
      <c r="S111" s="16" t="str">
        <f t="shared" si="8"/>
        <v/>
      </c>
      <c r="T111" s="17" t="str">
        <f>IF(S111="","",IF(S111&gt;=Settings!$B$8,"Win",IF(S111&lt;=-Settings!$B$8,"Loss","Breakeven")))</f>
        <v/>
      </c>
      <c r="U111" s="18" t="str">
        <f>IF(L111="","",L111/(Settings!$B$6+SUM(M$5:M110)))</f>
        <v/>
      </c>
      <c r="V111" s="19" t="str">
        <f>IF(M111="","",Settings!$B$6+SUM(M$6:M111))</f>
        <v/>
      </c>
      <c r="W111" s="19" t="str">
        <f>IF(V111="","",MAX(Settings!$B$6,MAX(V$6:V111)))</f>
        <v/>
      </c>
      <c r="X111" s="20" t="str">
        <f t="shared" si="9"/>
        <v/>
      </c>
      <c r="Y111" s="8" t="str">
        <f t="shared" si="10"/>
        <v/>
      </c>
      <c r="Z111" s="21" t="str">
        <f t="shared" si="11"/>
        <v/>
      </c>
    </row>
    <row r="112" spans="1:26" x14ac:dyDescent="0.25">
      <c r="A112" s="8" t="str">
        <f t="shared" si="6"/>
        <v/>
      </c>
      <c r="B112" s="9"/>
      <c r="C112" s="10"/>
      <c r="D112" s="10"/>
      <c r="E112" s="10"/>
      <c r="F112" s="10"/>
      <c r="G112" s="11"/>
      <c r="H112" s="11"/>
      <c r="I112" s="11"/>
      <c r="J112" s="11"/>
      <c r="K112" s="12"/>
      <c r="L112" s="13"/>
      <c r="M112" s="14"/>
      <c r="N112" s="10"/>
      <c r="O112" s="10"/>
      <c r="P112" s="10"/>
      <c r="Q112" s="10"/>
      <c r="R112" s="15" t="str">
        <f t="shared" si="7"/>
        <v/>
      </c>
      <c r="S112" s="16" t="str">
        <f t="shared" si="8"/>
        <v/>
      </c>
      <c r="T112" s="17" t="str">
        <f>IF(S112="","",IF(S112&gt;=Settings!$B$8,"Win",IF(S112&lt;=-Settings!$B$8,"Loss","Breakeven")))</f>
        <v/>
      </c>
      <c r="U112" s="18" t="str">
        <f>IF(L112="","",L112/(Settings!$B$6+SUM(M$5:M111)))</f>
        <v/>
      </c>
      <c r="V112" s="19" t="str">
        <f>IF(M112="","",Settings!$B$6+SUM(M$6:M112))</f>
        <v/>
      </c>
      <c r="W112" s="19" t="str">
        <f>IF(V112="","",MAX(Settings!$B$6,MAX(V$6:V112)))</f>
        <v/>
      </c>
      <c r="X112" s="20" t="str">
        <f t="shared" si="9"/>
        <v/>
      </c>
      <c r="Y112" s="8" t="str">
        <f t="shared" si="10"/>
        <v/>
      </c>
      <c r="Z112" s="21" t="str">
        <f t="shared" si="11"/>
        <v/>
      </c>
    </row>
    <row r="113" spans="1:26" x14ac:dyDescent="0.25">
      <c r="A113" s="8" t="str">
        <f t="shared" si="6"/>
        <v/>
      </c>
      <c r="B113" s="9"/>
      <c r="C113" s="10"/>
      <c r="D113" s="10"/>
      <c r="E113" s="10"/>
      <c r="F113" s="10"/>
      <c r="G113" s="11"/>
      <c r="H113" s="11"/>
      <c r="I113" s="11"/>
      <c r="J113" s="11"/>
      <c r="K113" s="12"/>
      <c r="L113" s="13"/>
      <c r="M113" s="14"/>
      <c r="N113" s="10"/>
      <c r="O113" s="10"/>
      <c r="P113" s="10"/>
      <c r="Q113" s="10"/>
      <c r="R113" s="15" t="str">
        <f t="shared" si="7"/>
        <v/>
      </c>
      <c r="S113" s="16" t="str">
        <f t="shared" si="8"/>
        <v/>
      </c>
      <c r="T113" s="17" t="str">
        <f>IF(S113="","",IF(S113&gt;=Settings!$B$8,"Win",IF(S113&lt;=-Settings!$B$8,"Loss","Breakeven")))</f>
        <v/>
      </c>
      <c r="U113" s="18" t="str">
        <f>IF(L113="","",L113/(Settings!$B$6+SUM(M$5:M112)))</f>
        <v/>
      </c>
      <c r="V113" s="19" t="str">
        <f>IF(M113="","",Settings!$B$6+SUM(M$6:M113))</f>
        <v/>
      </c>
      <c r="W113" s="19" t="str">
        <f>IF(V113="","",MAX(Settings!$B$6,MAX(V$6:V113)))</f>
        <v/>
      </c>
      <c r="X113" s="20" t="str">
        <f t="shared" si="9"/>
        <v/>
      </c>
      <c r="Y113" s="8" t="str">
        <f t="shared" si="10"/>
        <v/>
      </c>
      <c r="Z113" s="21" t="str">
        <f t="shared" si="11"/>
        <v/>
      </c>
    </row>
    <row r="114" spans="1:26" x14ac:dyDescent="0.25">
      <c r="A114" s="8" t="str">
        <f t="shared" si="6"/>
        <v/>
      </c>
      <c r="B114" s="9"/>
      <c r="C114" s="10"/>
      <c r="D114" s="10"/>
      <c r="E114" s="10"/>
      <c r="F114" s="10"/>
      <c r="G114" s="11"/>
      <c r="H114" s="11"/>
      <c r="I114" s="11"/>
      <c r="J114" s="11"/>
      <c r="K114" s="12"/>
      <c r="L114" s="13"/>
      <c r="M114" s="14"/>
      <c r="N114" s="10"/>
      <c r="O114" s="10"/>
      <c r="P114" s="10"/>
      <c r="Q114" s="10"/>
      <c r="R114" s="15" t="str">
        <f t="shared" si="7"/>
        <v/>
      </c>
      <c r="S114" s="16" t="str">
        <f t="shared" si="8"/>
        <v/>
      </c>
      <c r="T114" s="17" t="str">
        <f>IF(S114="","",IF(S114&gt;=Settings!$B$8,"Win",IF(S114&lt;=-Settings!$B$8,"Loss","Breakeven")))</f>
        <v/>
      </c>
      <c r="U114" s="18" t="str">
        <f>IF(L114="","",L114/(Settings!$B$6+SUM(M$5:M113)))</f>
        <v/>
      </c>
      <c r="V114" s="19" t="str">
        <f>IF(M114="","",Settings!$B$6+SUM(M$6:M114))</f>
        <v/>
      </c>
      <c r="W114" s="19" t="str">
        <f>IF(V114="","",MAX(Settings!$B$6,MAX(V$6:V114)))</f>
        <v/>
      </c>
      <c r="X114" s="20" t="str">
        <f t="shared" si="9"/>
        <v/>
      </c>
      <c r="Y114" s="8" t="str">
        <f t="shared" si="10"/>
        <v/>
      </c>
      <c r="Z114" s="21" t="str">
        <f t="shared" si="11"/>
        <v/>
      </c>
    </row>
    <row r="115" spans="1:26" x14ac:dyDescent="0.25">
      <c r="A115" s="8" t="str">
        <f t="shared" si="6"/>
        <v/>
      </c>
      <c r="B115" s="9"/>
      <c r="C115" s="10"/>
      <c r="D115" s="10"/>
      <c r="E115" s="10"/>
      <c r="F115" s="10"/>
      <c r="G115" s="11"/>
      <c r="H115" s="11"/>
      <c r="I115" s="11"/>
      <c r="J115" s="11"/>
      <c r="K115" s="12"/>
      <c r="L115" s="13"/>
      <c r="M115" s="14"/>
      <c r="N115" s="10"/>
      <c r="O115" s="10"/>
      <c r="P115" s="10"/>
      <c r="Q115" s="10"/>
      <c r="R115" s="15" t="str">
        <f t="shared" si="7"/>
        <v/>
      </c>
      <c r="S115" s="16" t="str">
        <f t="shared" si="8"/>
        <v/>
      </c>
      <c r="T115" s="17" t="str">
        <f>IF(S115="","",IF(S115&gt;=Settings!$B$8,"Win",IF(S115&lt;=-Settings!$B$8,"Loss","Breakeven")))</f>
        <v/>
      </c>
      <c r="U115" s="18" t="str">
        <f>IF(L115="","",L115/(Settings!$B$6+SUM(M$5:M114)))</f>
        <v/>
      </c>
      <c r="V115" s="19" t="str">
        <f>IF(M115="","",Settings!$B$6+SUM(M$6:M115))</f>
        <v/>
      </c>
      <c r="W115" s="19" t="str">
        <f>IF(V115="","",MAX(Settings!$B$6,MAX(V$6:V115)))</f>
        <v/>
      </c>
      <c r="X115" s="20" t="str">
        <f t="shared" si="9"/>
        <v/>
      </c>
      <c r="Y115" s="8" t="str">
        <f t="shared" si="10"/>
        <v/>
      </c>
      <c r="Z115" s="21" t="str">
        <f t="shared" si="11"/>
        <v/>
      </c>
    </row>
    <row r="116" spans="1:26" x14ac:dyDescent="0.25">
      <c r="A116" s="8" t="str">
        <f t="shared" si="6"/>
        <v/>
      </c>
      <c r="B116" s="9"/>
      <c r="C116" s="10"/>
      <c r="D116" s="10"/>
      <c r="E116" s="10"/>
      <c r="F116" s="10"/>
      <c r="G116" s="11"/>
      <c r="H116" s="11"/>
      <c r="I116" s="11"/>
      <c r="J116" s="11"/>
      <c r="K116" s="12"/>
      <c r="L116" s="13"/>
      <c r="M116" s="14"/>
      <c r="N116" s="10"/>
      <c r="O116" s="10"/>
      <c r="P116" s="10"/>
      <c r="Q116" s="10"/>
      <c r="R116" s="15" t="str">
        <f t="shared" si="7"/>
        <v/>
      </c>
      <c r="S116" s="16" t="str">
        <f t="shared" si="8"/>
        <v/>
      </c>
      <c r="T116" s="17" t="str">
        <f>IF(S116="","",IF(S116&gt;=Settings!$B$8,"Win",IF(S116&lt;=-Settings!$B$8,"Loss","Breakeven")))</f>
        <v/>
      </c>
      <c r="U116" s="18" t="str">
        <f>IF(L116="","",L116/(Settings!$B$6+SUM(M$5:M115)))</f>
        <v/>
      </c>
      <c r="V116" s="19" t="str">
        <f>IF(M116="","",Settings!$B$6+SUM(M$6:M116))</f>
        <v/>
      </c>
      <c r="W116" s="19" t="str">
        <f>IF(V116="","",MAX(Settings!$B$6,MAX(V$6:V116)))</f>
        <v/>
      </c>
      <c r="X116" s="20" t="str">
        <f t="shared" si="9"/>
        <v/>
      </c>
      <c r="Y116" s="8" t="str">
        <f t="shared" si="10"/>
        <v/>
      </c>
      <c r="Z116" s="21" t="str">
        <f t="shared" si="11"/>
        <v/>
      </c>
    </row>
    <row r="117" spans="1:26" x14ac:dyDescent="0.25">
      <c r="A117" s="8" t="str">
        <f t="shared" si="6"/>
        <v/>
      </c>
      <c r="B117" s="9"/>
      <c r="C117" s="10"/>
      <c r="D117" s="10"/>
      <c r="E117" s="10"/>
      <c r="F117" s="10"/>
      <c r="G117" s="11"/>
      <c r="H117" s="11"/>
      <c r="I117" s="11"/>
      <c r="J117" s="11"/>
      <c r="K117" s="12"/>
      <c r="L117" s="13"/>
      <c r="M117" s="14"/>
      <c r="N117" s="10"/>
      <c r="O117" s="10"/>
      <c r="P117" s="10"/>
      <c r="Q117" s="10"/>
      <c r="R117" s="15" t="str">
        <f t="shared" si="7"/>
        <v/>
      </c>
      <c r="S117" s="16" t="str">
        <f t="shared" si="8"/>
        <v/>
      </c>
      <c r="T117" s="17" t="str">
        <f>IF(S117="","",IF(S117&gt;=Settings!$B$8,"Win",IF(S117&lt;=-Settings!$B$8,"Loss","Breakeven")))</f>
        <v/>
      </c>
      <c r="U117" s="18" t="str">
        <f>IF(L117="","",L117/(Settings!$B$6+SUM(M$5:M116)))</f>
        <v/>
      </c>
      <c r="V117" s="19" t="str">
        <f>IF(M117="","",Settings!$B$6+SUM(M$6:M117))</f>
        <v/>
      </c>
      <c r="W117" s="19" t="str">
        <f>IF(V117="","",MAX(Settings!$B$6,MAX(V$6:V117)))</f>
        <v/>
      </c>
      <c r="X117" s="20" t="str">
        <f t="shared" si="9"/>
        <v/>
      </c>
      <c r="Y117" s="8" t="str">
        <f t="shared" si="10"/>
        <v/>
      </c>
      <c r="Z117" s="21" t="str">
        <f t="shared" si="11"/>
        <v/>
      </c>
    </row>
    <row r="118" spans="1:26" x14ac:dyDescent="0.25">
      <c r="A118" s="8" t="str">
        <f t="shared" si="6"/>
        <v/>
      </c>
      <c r="B118" s="9"/>
      <c r="C118" s="10"/>
      <c r="D118" s="10"/>
      <c r="E118" s="10"/>
      <c r="F118" s="10"/>
      <c r="G118" s="11"/>
      <c r="H118" s="11"/>
      <c r="I118" s="11"/>
      <c r="J118" s="11"/>
      <c r="K118" s="12"/>
      <c r="L118" s="13"/>
      <c r="M118" s="14"/>
      <c r="N118" s="10"/>
      <c r="O118" s="10"/>
      <c r="P118" s="10"/>
      <c r="Q118" s="10"/>
      <c r="R118" s="15" t="str">
        <f t="shared" si="7"/>
        <v/>
      </c>
      <c r="S118" s="16" t="str">
        <f t="shared" si="8"/>
        <v/>
      </c>
      <c r="T118" s="17" t="str">
        <f>IF(S118="","",IF(S118&gt;=Settings!$B$8,"Win",IF(S118&lt;=-Settings!$B$8,"Loss","Breakeven")))</f>
        <v/>
      </c>
      <c r="U118" s="18" t="str">
        <f>IF(L118="","",L118/(Settings!$B$6+SUM(M$5:M117)))</f>
        <v/>
      </c>
      <c r="V118" s="19" t="str">
        <f>IF(M118="","",Settings!$B$6+SUM(M$6:M118))</f>
        <v/>
      </c>
      <c r="W118" s="19" t="str">
        <f>IF(V118="","",MAX(Settings!$B$6,MAX(V$6:V118)))</f>
        <v/>
      </c>
      <c r="X118" s="20" t="str">
        <f t="shared" si="9"/>
        <v/>
      </c>
      <c r="Y118" s="8" t="str">
        <f t="shared" si="10"/>
        <v/>
      </c>
      <c r="Z118" s="21" t="str">
        <f t="shared" si="11"/>
        <v/>
      </c>
    </row>
    <row r="119" spans="1:26" x14ac:dyDescent="0.25">
      <c r="A119" s="8" t="str">
        <f t="shared" si="6"/>
        <v/>
      </c>
      <c r="B119" s="9"/>
      <c r="C119" s="10"/>
      <c r="D119" s="10"/>
      <c r="E119" s="10"/>
      <c r="F119" s="10"/>
      <c r="G119" s="11"/>
      <c r="H119" s="11"/>
      <c r="I119" s="11"/>
      <c r="J119" s="11"/>
      <c r="K119" s="12"/>
      <c r="L119" s="13"/>
      <c r="M119" s="14"/>
      <c r="N119" s="10"/>
      <c r="O119" s="10"/>
      <c r="P119" s="10"/>
      <c r="Q119" s="10"/>
      <c r="R119" s="15" t="str">
        <f t="shared" si="7"/>
        <v/>
      </c>
      <c r="S119" s="16" t="str">
        <f t="shared" si="8"/>
        <v/>
      </c>
      <c r="T119" s="17" t="str">
        <f>IF(S119="","",IF(S119&gt;=Settings!$B$8,"Win",IF(S119&lt;=-Settings!$B$8,"Loss","Breakeven")))</f>
        <v/>
      </c>
      <c r="U119" s="18" t="str">
        <f>IF(L119="","",L119/(Settings!$B$6+SUM(M$5:M118)))</f>
        <v/>
      </c>
      <c r="V119" s="19" t="str">
        <f>IF(M119="","",Settings!$B$6+SUM(M$6:M119))</f>
        <v/>
      </c>
      <c r="W119" s="19" t="str">
        <f>IF(V119="","",MAX(Settings!$B$6,MAX(V$6:V119)))</f>
        <v/>
      </c>
      <c r="X119" s="20" t="str">
        <f t="shared" si="9"/>
        <v/>
      </c>
      <c r="Y119" s="8" t="str">
        <f t="shared" si="10"/>
        <v/>
      </c>
      <c r="Z119" s="21" t="str">
        <f t="shared" si="11"/>
        <v/>
      </c>
    </row>
    <row r="120" spans="1:26" x14ac:dyDescent="0.25">
      <c r="A120" s="8" t="str">
        <f t="shared" si="6"/>
        <v/>
      </c>
      <c r="B120" s="9"/>
      <c r="C120" s="10"/>
      <c r="D120" s="10"/>
      <c r="E120" s="10"/>
      <c r="F120" s="10"/>
      <c r="G120" s="11"/>
      <c r="H120" s="11"/>
      <c r="I120" s="11"/>
      <c r="J120" s="11"/>
      <c r="K120" s="12"/>
      <c r="L120" s="13"/>
      <c r="M120" s="14"/>
      <c r="N120" s="10"/>
      <c r="O120" s="10"/>
      <c r="P120" s="10"/>
      <c r="Q120" s="10"/>
      <c r="R120" s="15" t="str">
        <f t="shared" si="7"/>
        <v/>
      </c>
      <c r="S120" s="16" t="str">
        <f t="shared" si="8"/>
        <v/>
      </c>
      <c r="T120" s="17" t="str">
        <f>IF(S120="","",IF(S120&gt;=Settings!$B$8,"Win",IF(S120&lt;=-Settings!$B$8,"Loss","Breakeven")))</f>
        <v/>
      </c>
      <c r="U120" s="18" t="str">
        <f>IF(L120="","",L120/(Settings!$B$6+SUM(M$5:M119)))</f>
        <v/>
      </c>
      <c r="V120" s="19" t="str">
        <f>IF(M120="","",Settings!$B$6+SUM(M$6:M120))</f>
        <v/>
      </c>
      <c r="W120" s="19" t="str">
        <f>IF(V120="","",MAX(Settings!$B$6,MAX(V$6:V120)))</f>
        <v/>
      </c>
      <c r="X120" s="20" t="str">
        <f t="shared" si="9"/>
        <v/>
      </c>
      <c r="Y120" s="8" t="str">
        <f t="shared" si="10"/>
        <v/>
      </c>
      <c r="Z120" s="21" t="str">
        <f t="shared" si="11"/>
        <v/>
      </c>
    </row>
    <row r="121" spans="1:26" x14ac:dyDescent="0.25">
      <c r="A121" s="8" t="str">
        <f t="shared" si="6"/>
        <v/>
      </c>
      <c r="B121" s="9"/>
      <c r="C121" s="10"/>
      <c r="D121" s="10"/>
      <c r="E121" s="10"/>
      <c r="F121" s="10"/>
      <c r="G121" s="11"/>
      <c r="H121" s="11"/>
      <c r="I121" s="11"/>
      <c r="J121" s="11"/>
      <c r="K121" s="12"/>
      <c r="L121" s="13"/>
      <c r="M121" s="14"/>
      <c r="N121" s="10"/>
      <c r="O121" s="10"/>
      <c r="P121" s="10"/>
      <c r="Q121" s="10"/>
      <c r="R121" s="15" t="str">
        <f t="shared" si="7"/>
        <v/>
      </c>
      <c r="S121" s="16" t="str">
        <f t="shared" si="8"/>
        <v/>
      </c>
      <c r="T121" s="17" t="str">
        <f>IF(S121="","",IF(S121&gt;=Settings!$B$8,"Win",IF(S121&lt;=-Settings!$B$8,"Loss","Breakeven")))</f>
        <v/>
      </c>
      <c r="U121" s="18" t="str">
        <f>IF(L121="","",L121/(Settings!$B$6+SUM(M$5:M120)))</f>
        <v/>
      </c>
      <c r="V121" s="19" t="str">
        <f>IF(M121="","",Settings!$B$6+SUM(M$6:M121))</f>
        <v/>
      </c>
      <c r="W121" s="19" t="str">
        <f>IF(V121="","",MAX(Settings!$B$6,MAX(V$6:V121)))</f>
        <v/>
      </c>
      <c r="X121" s="20" t="str">
        <f t="shared" si="9"/>
        <v/>
      </c>
      <c r="Y121" s="8" t="str">
        <f t="shared" si="10"/>
        <v/>
      </c>
      <c r="Z121" s="21" t="str">
        <f t="shared" si="11"/>
        <v/>
      </c>
    </row>
    <row r="122" spans="1:26" x14ac:dyDescent="0.25">
      <c r="A122" s="8" t="str">
        <f t="shared" si="6"/>
        <v/>
      </c>
      <c r="B122" s="9"/>
      <c r="C122" s="10"/>
      <c r="D122" s="10"/>
      <c r="E122" s="10"/>
      <c r="F122" s="10"/>
      <c r="G122" s="11"/>
      <c r="H122" s="11"/>
      <c r="I122" s="11"/>
      <c r="J122" s="11"/>
      <c r="K122" s="12"/>
      <c r="L122" s="13"/>
      <c r="M122" s="14"/>
      <c r="N122" s="10"/>
      <c r="O122" s="10"/>
      <c r="P122" s="10"/>
      <c r="Q122" s="10"/>
      <c r="R122" s="15" t="str">
        <f t="shared" si="7"/>
        <v/>
      </c>
      <c r="S122" s="16" t="str">
        <f t="shared" si="8"/>
        <v/>
      </c>
      <c r="T122" s="17" t="str">
        <f>IF(S122="","",IF(S122&gt;=Settings!$B$8,"Win",IF(S122&lt;=-Settings!$B$8,"Loss","Breakeven")))</f>
        <v/>
      </c>
      <c r="U122" s="18" t="str">
        <f>IF(L122="","",L122/(Settings!$B$6+SUM(M$5:M121)))</f>
        <v/>
      </c>
      <c r="V122" s="19" t="str">
        <f>IF(M122="","",Settings!$B$6+SUM(M$6:M122))</f>
        <v/>
      </c>
      <c r="W122" s="19" t="str">
        <f>IF(V122="","",MAX(Settings!$B$6,MAX(V$6:V122)))</f>
        <v/>
      </c>
      <c r="X122" s="20" t="str">
        <f t="shared" si="9"/>
        <v/>
      </c>
      <c r="Y122" s="8" t="str">
        <f t="shared" si="10"/>
        <v/>
      </c>
      <c r="Z122" s="21" t="str">
        <f t="shared" si="11"/>
        <v/>
      </c>
    </row>
    <row r="123" spans="1:26" x14ac:dyDescent="0.25">
      <c r="A123" s="8" t="str">
        <f t="shared" si="6"/>
        <v/>
      </c>
      <c r="B123" s="9"/>
      <c r="C123" s="10"/>
      <c r="D123" s="10"/>
      <c r="E123" s="10"/>
      <c r="F123" s="10"/>
      <c r="G123" s="11"/>
      <c r="H123" s="11"/>
      <c r="I123" s="11"/>
      <c r="J123" s="11"/>
      <c r="K123" s="12"/>
      <c r="L123" s="13"/>
      <c r="M123" s="14"/>
      <c r="N123" s="10"/>
      <c r="O123" s="10"/>
      <c r="P123" s="10"/>
      <c r="Q123" s="10"/>
      <c r="R123" s="15" t="str">
        <f t="shared" si="7"/>
        <v/>
      </c>
      <c r="S123" s="16" t="str">
        <f t="shared" si="8"/>
        <v/>
      </c>
      <c r="T123" s="17" t="str">
        <f>IF(S123="","",IF(S123&gt;=Settings!$B$8,"Win",IF(S123&lt;=-Settings!$B$8,"Loss","Breakeven")))</f>
        <v/>
      </c>
      <c r="U123" s="18" t="str">
        <f>IF(L123="","",L123/(Settings!$B$6+SUM(M$5:M122)))</f>
        <v/>
      </c>
      <c r="V123" s="19" t="str">
        <f>IF(M123="","",Settings!$B$6+SUM(M$6:M123))</f>
        <v/>
      </c>
      <c r="W123" s="19" t="str">
        <f>IF(V123="","",MAX(Settings!$B$6,MAX(V$6:V123)))</f>
        <v/>
      </c>
      <c r="X123" s="20" t="str">
        <f t="shared" si="9"/>
        <v/>
      </c>
      <c r="Y123" s="8" t="str">
        <f t="shared" si="10"/>
        <v/>
      </c>
      <c r="Z123" s="21" t="str">
        <f t="shared" si="11"/>
        <v/>
      </c>
    </row>
    <row r="124" spans="1:26" x14ac:dyDescent="0.25">
      <c r="A124" s="8" t="str">
        <f t="shared" si="6"/>
        <v/>
      </c>
      <c r="B124" s="9"/>
      <c r="C124" s="10"/>
      <c r="D124" s="10"/>
      <c r="E124" s="10"/>
      <c r="F124" s="10"/>
      <c r="G124" s="11"/>
      <c r="H124" s="11"/>
      <c r="I124" s="11"/>
      <c r="J124" s="11"/>
      <c r="K124" s="12"/>
      <c r="L124" s="13"/>
      <c r="M124" s="14"/>
      <c r="N124" s="10"/>
      <c r="O124" s="10"/>
      <c r="P124" s="10"/>
      <c r="Q124" s="10"/>
      <c r="R124" s="15" t="str">
        <f t="shared" si="7"/>
        <v/>
      </c>
      <c r="S124" s="16" t="str">
        <f t="shared" si="8"/>
        <v/>
      </c>
      <c r="T124" s="17" t="str">
        <f>IF(S124="","",IF(S124&gt;=Settings!$B$8,"Win",IF(S124&lt;=-Settings!$B$8,"Loss","Breakeven")))</f>
        <v/>
      </c>
      <c r="U124" s="18" t="str">
        <f>IF(L124="","",L124/(Settings!$B$6+SUM(M$5:M123)))</f>
        <v/>
      </c>
      <c r="V124" s="19" t="str">
        <f>IF(M124="","",Settings!$B$6+SUM(M$6:M124))</f>
        <v/>
      </c>
      <c r="W124" s="19" t="str">
        <f>IF(V124="","",MAX(Settings!$B$6,MAX(V$6:V124)))</f>
        <v/>
      </c>
      <c r="X124" s="20" t="str">
        <f t="shared" si="9"/>
        <v/>
      </c>
      <c r="Y124" s="8" t="str">
        <f t="shared" si="10"/>
        <v/>
      </c>
      <c r="Z124" s="21" t="str">
        <f t="shared" si="11"/>
        <v/>
      </c>
    </row>
    <row r="125" spans="1:26" x14ac:dyDescent="0.25">
      <c r="A125" s="8" t="str">
        <f t="shared" si="6"/>
        <v/>
      </c>
      <c r="B125" s="9"/>
      <c r="C125" s="10"/>
      <c r="D125" s="10"/>
      <c r="E125" s="10"/>
      <c r="F125" s="10"/>
      <c r="G125" s="11"/>
      <c r="H125" s="11"/>
      <c r="I125" s="11"/>
      <c r="J125" s="11"/>
      <c r="K125" s="12"/>
      <c r="L125" s="13"/>
      <c r="M125" s="14"/>
      <c r="N125" s="10"/>
      <c r="O125" s="10"/>
      <c r="P125" s="10"/>
      <c r="Q125" s="10"/>
      <c r="R125" s="15" t="str">
        <f t="shared" si="7"/>
        <v/>
      </c>
      <c r="S125" s="16" t="str">
        <f t="shared" si="8"/>
        <v/>
      </c>
      <c r="T125" s="17" t="str">
        <f>IF(S125="","",IF(S125&gt;=Settings!$B$8,"Win",IF(S125&lt;=-Settings!$B$8,"Loss","Breakeven")))</f>
        <v/>
      </c>
      <c r="U125" s="18" t="str">
        <f>IF(L125="","",L125/(Settings!$B$6+SUM(M$5:M124)))</f>
        <v/>
      </c>
      <c r="V125" s="19" t="str">
        <f>IF(M125="","",Settings!$B$6+SUM(M$6:M125))</f>
        <v/>
      </c>
      <c r="W125" s="19" t="str">
        <f>IF(V125="","",MAX(Settings!$B$6,MAX(V$6:V125)))</f>
        <v/>
      </c>
      <c r="X125" s="20" t="str">
        <f t="shared" si="9"/>
        <v/>
      </c>
      <c r="Y125" s="8" t="str">
        <f t="shared" si="10"/>
        <v/>
      </c>
      <c r="Z125" s="21" t="str">
        <f t="shared" si="11"/>
        <v/>
      </c>
    </row>
    <row r="126" spans="1:26" x14ac:dyDescent="0.25">
      <c r="A126" s="8" t="str">
        <f t="shared" si="6"/>
        <v/>
      </c>
      <c r="B126" s="9"/>
      <c r="C126" s="10"/>
      <c r="D126" s="10"/>
      <c r="E126" s="10"/>
      <c r="F126" s="10"/>
      <c r="G126" s="11"/>
      <c r="H126" s="11"/>
      <c r="I126" s="11"/>
      <c r="J126" s="11"/>
      <c r="K126" s="12"/>
      <c r="L126" s="13"/>
      <c r="M126" s="14"/>
      <c r="N126" s="10"/>
      <c r="O126" s="10"/>
      <c r="P126" s="10"/>
      <c r="Q126" s="10"/>
      <c r="R126" s="15" t="str">
        <f t="shared" si="7"/>
        <v/>
      </c>
      <c r="S126" s="16" t="str">
        <f t="shared" si="8"/>
        <v/>
      </c>
      <c r="T126" s="17" t="str">
        <f>IF(S126="","",IF(S126&gt;=Settings!$B$8,"Win",IF(S126&lt;=-Settings!$B$8,"Loss","Breakeven")))</f>
        <v/>
      </c>
      <c r="U126" s="18" t="str">
        <f>IF(L126="","",L126/(Settings!$B$6+SUM(M$5:M125)))</f>
        <v/>
      </c>
      <c r="V126" s="19" t="str">
        <f>IF(M126="","",Settings!$B$6+SUM(M$6:M126))</f>
        <v/>
      </c>
      <c r="W126" s="19" t="str">
        <f>IF(V126="","",MAX(Settings!$B$6,MAX(V$6:V126)))</f>
        <v/>
      </c>
      <c r="X126" s="20" t="str">
        <f t="shared" si="9"/>
        <v/>
      </c>
      <c r="Y126" s="8" t="str">
        <f t="shared" si="10"/>
        <v/>
      </c>
      <c r="Z126" s="21" t="str">
        <f t="shared" si="11"/>
        <v/>
      </c>
    </row>
    <row r="127" spans="1:26" x14ac:dyDescent="0.25">
      <c r="A127" s="8" t="str">
        <f t="shared" si="6"/>
        <v/>
      </c>
      <c r="B127" s="9"/>
      <c r="C127" s="10"/>
      <c r="D127" s="10"/>
      <c r="E127" s="10"/>
      <c r="F127" s="10"/>
      <c r="G127" s="11"/>
      <c r="H127" s="11"/>
      <c r="I127" s="11"/>
      <c r="J127" s="11"/>
      <c r="K127" s="12"/>
      <c r="L127" s="13"/>
      <c r="M127" s="14"/>
      <c r="N127" s="10"/>
      <c r="O127" s="10"/>
      <c r="P127" s="10"/>
      <c r="Q127" s="10"/>
      <c r="R127" s="15" t="str">
        <f t="shared" si="7"/>
        <v/>
      </c>
      <c r="S127" s="16" t="str">
        <f t="shared" si="8"/>
        <v/>
      </c>
      <c r="T127" s="17" t="str">
        <f>IF(S127="","",IF(S127&gt;=Settings!$B$8,"Win",IF(S127&lt;=-Settings!$B$8,"Loss","Breakeven")))</f>
        <v/>
      </c>
      <c r="U127" s="18" t="str">
        <f>IF(L127="","",L127/(Settings!$B$6+SUM(M$5:M126)))</f>
        <v/>
      </c>
      <c r="V127" s="19" t="str">
        <f>IF(M127="","",Settings!$B$6+SUM(M$6:M127))</f>
        <v/>
      </c>
      <c r="W127" s="19" t="str">
        <f>IF(V127="","",MAX(Settings!$B$6,MAX(V$6:V127)))</f>
        <v/>
      </c>
      <c r="X127" s="20" t="str">
        <f t="shared" si="9"/>
        <v/>
      </c>
      <c r="Y127" s="8" t="str">
        <f t="shared" si="10"/>
        <v/>
      </c>
      <c r="Z127" s="21" t="str">
        <f t="shared" si="11"/>
        <v/>
      </c>
    </row>
    <row r="128" spans="1:26" x14ac:dyDescent="0.25">
      <c r="A128" s="8" t="str">
        <f t="shared" si="6"/>
        <v/>
      </c>
      <c r="B128" s="9"/>
      <c r="C128" s="10"/>
      <c r="D128" s="10"/>
      <c r="E128" s="10"/>
      <c r="F128" s="10"/>
      <c r="G128" s="11"/>
      <c r="H128" s="11"/>
      <c r="I128" s="11"/>
      <c r="J128" s="11"/>
      <c r="K128" s="12"/>
      <c r="L128" s="13"/>
      <c r="M128" s="14"/>
      <c r="N128" s="10"/>
      <c r="O128" s="10"/>
      <c r="P128" s="10"/>
      <c r="Q128" s="10"/>
      <c r="R128" s="15" t="str">
        <f t="shared" si="7"/>
        <v/>
      </c>
      <c r="S128" s="16" t="str">
        <f t="shared" si="8"/>
        <v/>
      </c>
      <c r="T128" s="17" t="str">
        <f>IF(S128="","",IF(S128&gt;=Settings!$B$8,"Win",IF(S128&lt;=-Settings!$B$8,"Loss","Breakeven")))</f>
        <v/>
      </c>
      <c r="U128" s="18" t="str">
        <f>IF(L128="","",L128/(Settings!$B$6+SUM(M$5:M127)))</f>
        <v/>
      </c>
      <c r="V128" s="19" t="str">
        <f>IF(M128="","",Settings!$B$6+SUM(M$6:M128))</f>
        <v/>
      </c>
      <c r="W128" s="19" t="str">
        <f>IF(V128="","",MAX(Settings!$B$6,MAX(V$6:V128)))</f>
        <v/>
      </c>
      <c r="X128" s="20" t="str">
        <f t="shared" si="9"/>
        <v/>
      </c>
      <c r="Y128" s="8" t="str">
        <f t="shared" si="10"/>
        <v/>
      </c>
      <c r="Z128" s="21" t="str">
        <f t="shared" si="11"/>
        <v/>
      </c>
    </row>
    <row r="129" spans="1:26" x14ac:dyDescent="0.25">
      <c r="A129" s="8" t="str">
        <f t="shared" si="6"/>
        <v/>
      </c>
      <c r="B129" s="9"/>
      <c r="C129" s="10"/>
      <c r="D129" s="10"/>
      <c r="E129" s="10"/>
      <c r="F129" s="10"/>
      <c r="G129" s="11"/>
      <c r="H129" s="11"/>
      <c r="I129" s="11"/>
      <c r="J129" s="11"/>
      <c r="K129" s="12"/>
      <c r="L129" s="13"/>
      <c r="M129" s="14"/>
      <c r="N129" s="10"/>
      <c r="O129" s="10"/>
      <c r="P129" s="10"/>
      <c r="Q129" s="10"/>
      <c r="R129" s="15" t="str">
        <f t="shared" si="7"/>
        <v/>
      </c>
      <c r="S129" s="16" t="str">
        <f t="shared" si="8"/>
        <v/>
      </c>
      <c r="T129" s="17" t="str">
        <f>IF(S129="","",IF(S129&gt;=Settings!$B$8,"Win",IF(S129&lt;=-Settings!$B$8,"Loss","Breakeven")))</f>
        <v/>
      </c>
      <c r="U129" s="18" t="str">
        <f>IF(L129="","",L129/(Settings!$B$6+SUM(M$5:M128)))</f>
        <v/>
      </c>
      <c r="V129" s="19" t="str">
        <f>IF(M129="","",Settings!$B$6+SUM(M$6:M129))</f>
        <v/>
      </c>
      <c r="W129" s="19" t="str">
        <f>IF(V129="","",MAX(Settings!$B$6,MAX(V$6:V129)))</f>
        <v/>
      </c>
      <c r="X129" s="20" t="str">
        <f t="shared" si="9"/>
        <v/>
      </c>
      <c r="Y129" s="8" t="str">
        <f t="shared" si="10"/>
        <v/>
      </c>
      <c r="Z129" s="21" t="str">
        <f t="shared" si="11"/>
        <v/>
      </c>
    </row>
    <row r="130" spans="1:26" x14ac:dyDescent="0.25">
      <c r="A130" s="8" t="str">
        <f t="shared" si="6"/>
        <v/>
      </c>
      <c r="B130" s="9"/>
      <c r="C130" s="10"/>
      <c r="D130" s="10"/>
      <c r="E130" s="10"/>
      <c r="F130" s="10"/>
      <c r="G130" s="11"/>
      <c r="H130" s="11"/>
      <c r="I130" s="11"/>
      <c r="J130" s="11"/>
      <c r="K130" s="12"/>
      <c r="L130" s="13"/>
      <c r="M130" s="14"/>
      <c r="N130" s="10"/>
      <c r="O130" s="10"/>
      <c r="P130" s="10"/>
      <c r="Q130" s="10"/>
      <c r="R130" s="15" t="str">
        <f t="shared" si="7"/>
        <v/>
      </c>
      <c r="S130" s="16" t="str">
        <f t="shared" si="8"/>
        <v/>
      </c>
      <c r="T130" s="17" t="str">
        <f>IF(S130="","",IF(S130&gt;=Settings!$B$8,"Win",IF(S130&lt;=-Settings!$B$8,"Loss","Breakeven")))</f>
        <v/>
      </c>
      <c r="U130" s="18" t="str">
        <f>IF(L130="","",L130/(Settings!$B$6+SUM(M$5:M129)))</f>
        <v/>
      </c>
      <c r="V130" s="19" t="str">
        <f>IF(M130="","",Settings!$B$6+SUM(M$6:M130))</f>
        <v/>
      </c>
      <c r="W130" s="19" t="str">
        <f>IF(V130="","",MAX(Settings!$B$6,MAX(V$6:V130)))</f>
        <v/>
      </c>
      <c r="X130" s="20" t="str">
        <f t="shared" si="9"/>
        <v/>
      </c>
      <c r="Y130" s="8" t="str">
        <f t="shared" si="10"/>
        <v/>
      </c>
      <c r="Z130" s="21" t="str">
        <f t="shared" si="11"/>
        <v/>
      </c>
    </row>
    <row r="131" spans="1:26" x14ac:dyDescent="0.25">
      <c r="A131" s="8" t="str">
        <f t="shared" si="6"/>
        <v/>
      </c>
      <c r="B131" s="9"/>
      <c r="C131" s="10"/>
      <c r="D131" s="10"/>
      <c r="E131" s="10"/>
      <c r="F131" s="10"/>
      <c r="G131" s="11"/>
      <c r="H131" s="11"/>
      <c r="I131" s="11"/>
      <c r="J131" s="11"/>
      <c r="K131" s="12"/>
      <c r="L131" s="13"/>
      <c r="M131" s="14"/>
      <c r="N131" s="10"/>
      <c r="O131" s="10"/>
      <c r="P131" s="10"/>
      <c r="Q131" s="10"/>
      <c r="R131" s="15" t="str">
        <f t="shared" si="7"/>
        <v/>
      </c>
      <c r="S131" s="16" t="str">
        <f t="shared" si="8"/>
        <v/>
      </c>
      <c r="T131" s="17" t="str">
        <f>IF(S131="","",IF(S131&gt;=Settings!$B$8,"Win",IF(S131&lt;=-Settings!$B$8,"Loss","Breakeven")))</f>
        <v/>
      </c>
      <c r="U131" s="18" t="str">
        <f>IF(L131="","",L131/(Settings!$B$6+SUM(M$5:M130)))</f>
        <v/>
      </c>
      <c r="V131" s="19" t="str">
        <f>IF(M131="","",Settings!$B$6+SUM(M$6:M131))</f>
        <v/>
      </c>
      <c r="W131" s="19" t="str">
        <f>IF(V131="","",MAX(Settings!$B$6,MAX(V$6:V131)))</f>
        <v/>
      </c>
      <c r="X131" s="20" t="str">
        <f t="shared" si="9"/>
        <v/>
      </c>
      <c r="Y131" s="8" t="str">
        <f t="shared" si="10"/>
        <v/>
      </c>
      <c r="Z131" s="21" t="str">
        <f t="shared" si="11"/>
        <v/>
      </c>
    </row>
    <row r="132" spans="1:26" x14ac:dyDescent="0.25">
      <c r="A132" s="8" t="str">
        <f t="shared" si="6"/>
        <v/>
      </c>
      <c r="B132" s="9"/>
      <c r="C132" s="10"/>
      <c r="D132" s="10"/>
      <c r="E132" s="10"/>
      <c r="F132" s="10"/>
      <c r="G132" s="11"/>
      <c r="H132" s="11"/>
      <c r="I132" s="11"/>
      <c r="J132" s="11"/>
      <c r="K132" s="12"/>
      <c r="L132" s="13"/>
      <c r="M132" s="14"/>
      <c r="N132" s="10"/>
      <c r="O132" s="10"/>
      <c r="P132" s="10"/>
      <c r="Q132" s="10"/>
      <c r="R132" s="15" t="str">
        <f t="shared" si="7"/>
        <v/>
      </c>
      <c r="S132" s="16" t="str">
        <f t="shared" si="8"/>
        <v/>
      </c>
      <c r="T132" s="17" t="str">
        <f>IF(S132="","",IF(S132&gt;=Settings!$B$8,"Win",IF(S132&lt;=-Settings!$B$8,"Loss","Breakeven")))</f>
        <v/>
      </c>
      <c r="U132" s="18" t="str">
        <f>IF(L132="","",L132/(Settings!$B$6+SUM(M$5:M131)))</f>
        <v/>
      </c>
      <c r="V132" s="19" t="str">
        <f>IF(M132="","",Settings!$B$6+SUM(M$6:M132))</f>
        <v/>
      </c>
      <c r="W132" s="19" t="str">
        <f>IF(V132="","",MAX(Settings!$B$6,MAX(V$6:V132)))</f>
        <v/>
      </c>
      <c r="X132" s="20" t="str">
        <f t="shared" si="9"/>
        <v/>
      </c>
      <c r="Y132" s="8" t="str">
        <f t="shared" si="10"/>
        <v/>
      </c>
      <c r="Z132" s="21" t="str">
        <f t="shared" si="11"/>
        <v/>
      </c>
    </row>
    <row r="133" spans="1:26" x14ac:dyDescent="0.25">
      <c r="A133" s="8" t="str">
        <f t="shared" si="6"/>
        <v/>
      </c>
      <c r="B133" s="9"/>
      <c r="C133" s="10"/>
      <c r="D133" s="10"/>
      <c r="E133" s="10"/>
      <c r="F133" s="10"/>
      <c r="G133" s="11"/>
      <c r="H133" s="11"/>
      <c r="I133" s="11"/>
      <c r="J133" s="11"/>
      <c r="K133" s="12"/>
      <c r="L133" s="13"/>
      <c r="M133" s="14"/>
      <c r="N133" s="10"/>
      <c r="O133" s="10"/>
      <c r="P133" s="10"/>
      <c r="Q133" s="10"/>
      <c r="R133" s="15" t="str">
        <f t="shared" si="7"/>
        <v/>
      </c>
      <c r="S133" s="16" t="str">
        <f t="shared" si="8"/>
        <v/>
      </c>
      <c r="T133" s="17" t="str">
        <f>IF(S133="","",IF(S133&gt;=Settings!$B$8,"Win",IF(S133&lt;=-Settings!$B$8,"Loss","Breakeven")))</f>
        <v/>
      </c>
      <c r="U133" s="18" t="str">
        <f>IF(L133="","",L133/(Settings!$B$6+SUM(M$5:M132)))</f>
        <v/>
      </c>
      <c r="V133" s="19" t="str">
        <f>IF(M133="","",Settings!$B$6+SUM(M$6:M133))</f>
        <v/>
      </c>
      <c r="W133" s="19" t="str">
        <f>IF(V133="","",MAX(Settings!$B$6,MAX(V$6:V133)))</f>
        <v/>
      </c>
      <c r="X133" s="20" t="str">
        <f t="shared" si="9"/>
        <v/>
      </c>
      <c r="Y133" s="8" t="str">
        <f t="shared" si="10"/>
        <v/>
      </c>
      <c r="Z133" s="21" t="str">
        <f t="shared" si="11"/>
        <v/>
      </c>
    </row>
    <row r="134" spans="1:26" x14ac:dyDescent="0.25">
      <c r="A134" s="8" t="str">
        <f t="shared" ref="A134:A197" si="12">IF(B134="","",ROW()-5)</f>
        <v/>
      </c>
      <c r="B134" s="9"/>
      <c r="C134" s="10"/>
      <c r="D134" s="10"/>
      <c r="E134" s="10"/>
      <c r="F134" s="10"/>
      <c r="G134" s="11"/>
      <c r="H134" s="11"/>
      <c r="I134" s="11"/>
      <c r="J134" s="11"/>
      <c r="K134" s="12"/>
      <c r="L134" s="13"/>
      <c r="M134" s="14"/>
      <c r="N134" s="10"/>
      <c r="O134" s="10"/>
      <c r="P134" s="10"/>
      <c r="Q134" s="10"/>
      <c r="R134" s="15" t="str">
        <f t="shared" ref="R134:R197" si="13">IF(OR(G134="",H134="",I134="",G134=H134),"",ABS(I134-G134)/ABS(G134-H134))</f>
        <v/>
      </c>
      <c r="S134" s="16" t="str">
        <f t="shared" ref="S134:S197" si="14">IF(OR(M134="",L134="",L134=0),"",M134/L134)</f>
        <v/>
      </c>
      <c r="T134" s="17" t="str">
        <f>IF(S134="","",IF(S134&gt;=Settings!$B$8,"Win",IF(S134&lt;=-Settings!$B$8,"Loss","Breakeven")))</f>
        <v/>
      </c>
      <c r="U134" s="18" t="str">
        <f>IF(L134="","",L134/(Settings!$B$6+SUM(M$5:M133)))</f>
        <v/>
      </c>
      <c r="V134" s="19" t="str">
        <f>IF(M134="","",Settings!$B$6+SUM(M$6:M134))</f>
        <v/>
      </c>
      <c r="W134" s="19" t="str">
        <f>IF(V134="","",MAX(Settings!$B$6,MAX(V$6:V134)))</f>
        <v/>
      </c>
      <c r="X134" s="20" t="str">
        <f t="shared" ref="X134:X197" si="15">IF(V134="","",(V134-W134)/W134)</f>
        <v/>
      </c>
      <c r="Y134" s="8" t="str">
        <f t="shared" ref="Y134:Y197" si="16">IF(T134="","",IF(T134="Loss",N(Y133)+1,0))</f>
        <v/>
      </c>
      <c r="Z134" s="21" t="str">
        <f t="shared" ref="Z134:Z197" si="17">IF(B134="","",DATE(YEAR(B134),MONTH(B134),1))</f>
        <v/>
      </c>
    </row>
    <row r="135" spans="1:26" x14ac:dyDescent="0.25">
      <c r="A135" s="8" t="str">
        <f t="shared" si="12"/>
        <v/>
      </c>
      <c r="B135" s="9"/>
      <c r="C135" s="10"/>
      <c r="D135" s="10"/>
      <c r="E135" s="10"/>
      <c r="F135" s="10"/>
      <c r="G135" s="11"/>
      <c r="H135" s="11"/>
      <c r="I135" s="11"/>
      <c r="J135" s="11"/>
      <c r="K135" s="12"/>
      <c r="L135" s="13"/>
      <c r="M135" s="14"/>
      <c r="N135" s="10"/>
      <c r="O135" s="10"/>
      <c r="P135" s="10"/>
      <c r="Q135" s="10"/>
      <c r="R135" s="15" t="str">
        <f t="shared" si="13"/>
        <v/>
      </c>
      <c r="S135" s="16" t="str">
        <f t="shared" si="14"/>
        <v/>
      </c>
      <c r="T135" s="17" t="str">
        <f>IF(S135="","",IF(S135&gt;=Settings!$B$8,"Win",IF(S135&lt;=-Settings!$B$8,"Loss","Breakeven")))</f>
        <v/>
      </c>
      <c r="U135" s="18" t="str">
        <f>IF(L135="","",L135/(Settings!$B$6+SUM(M$5:M134)))</f>
        <v/>
      </c>
      <c r="V135" s="19" t="str">
        <f>IF(M135="","",Settings!$B$6+SUM(M$6:M135))</f>
        <v/>
      </c>
      <c r="W135" s="19" t="str">
        <f>IF(V135="","",MAX(Settings!$B$6,MAX(V$6:V135)))</f>
        <v/>
      </c>
      <c r="X135" s="20" t="str">
        <f t="shared" si="15"/>
        <v/>
      </c>
      <c r="Y135" s="8" t="str">
        <f t="shared" si="16"/>
        <v/>
      </c>
      <c r="Z135" s="21" t="str">
        <f t="shared" si="17"/>
        <v/>
      </c>
    </row>
    <row r="136" spans="1:26" x14ac:dyDescent="0.25">
      <c r="A136" s="8" t="str">
        <f t="shared" si="12"/>
        <v/>
      </c>
      <c r="B136" s="9"/>
      <c r="C136" s="10"/>
      <c r="D136" s="10"/>
      <c r="E136" s="10"/>
      <c r="F136" s="10"/>
      <c r="G136" s="11"/>
      <c r="H136" s="11"/>
      <c r="I136" s="11"/>
      <c r="J136" s="11"/>
      <c r="K136" s="12"/>
      <c r="L136" s="13"/>
      <c r="M136" s="14"/>
      <c r="N136" s="10"/>
      <c r="O136" s="10"/>
      <c r="P136" s="10"/>
      <c r="Q136" s="10"/>
      <c r="R136" s="15" t="str">
        <f t="shared" si="13"/>
        <v/>
      </c>
      <c r="S136" s="16" t="str">
        <f t="shared" si="14"/>
        <v/>
      </c>
      <c r="T136" s="17" t="str">
        <f>IF(S136="","",IF(S136&gt;=Settings!$B$8,"Win",IF(S136&lt;=-Settings!$B$8,"Loss","Breakeven")))</f>
        <v/>
      </c>
      <c r="U136" s="18" t="str">
        <f>IF(L136="","",L136/(Settings!$B$6+SUM(M$5:M135)))</f>
        <v/>
      </c>
      <c r="V136" s="19" t="str">
        <f>IF(M136="","",Settings!$B$6+SUM(M$6:M136))</f>
        <v/>
      </c>
      <c r="W136" s="19" t="str">
        <f>IF(V136="","",MAX(Settings!$B$6,MAX(V$6:V136)))</f>
        <v/>
      </c>
      <c r="X136" s="20" t="str">
        <f t="shared" si="15"/>
        <v/>
      </c>
      <c r="Y136" s="8" t="str">
        <f t="shared" si="16"/>
        <v/>
      </c>
      <c r="Z136" s="21" t="str">
        <f t="shared" si="17"/>
        <v/>
      </c>
    </row>
    <row r="137" spans="1:26" x14ac:dyDescent="0.25">
      <c r="A137" s="8" t="str">
        <f t="shared" si="12"/>
        <v/>
      </c>
      <c r="B137" s="9"/>
      <c r="C137" s="10"/>
      <c r="D137" s="10"/>
      <c r="E137" s="10"/>
      <c r="F137" s="10"/>
      <c r="G137" s="11"/>
      <c r="H137" s="11"/>
      <c r="I137" s="11"/>
      <c r="J137" s="11"/>
      <c r="K137" s="12"/>
      <c r="L137" s="13"/>
      <c r="M137" s="14"/>
      <c r="N137" s="10"/>
      <c r="O137" s="10"/>
      <c r="P137" s="10"/>
      <c r="Q137" s="10"/>
      <c r="R137" s="15" t="str">
        <f t="shared" si="13"/>
        <v/>
      </c>
      <c r="S137" s="16" t="str">
        <f t="shared" si="14"/>
        <v/>
      </c>
      <c r="T137" s="17" t="str">
        <f>IF(S137="","",IF(S137&gt;=Settings!$B$8,"Win",IF(S137&lt;=-Settings!$B$8,"Loss","Breakeven")))</f>
        <v/>
      </c>
      <c r="U137" s="18" t="str">
        <f>IF(L137="","",L137/(Settings!$B$6+SUM(M$5:M136)))</f>
        <v/>
      </c>
      <c r="V137" s="19" t="str">
        <f>IF(M137="","",Settings!$B$6+SUM(M$6:M137))</f>
        <v/>
      </c>
      <c r="W137" s="19" t="str">
        <f>IF(V137="","",MAX(Settings!$B$6,MAX(V$6:V137)))</f>
        <v/>
      </c>
      <c r="X137" s="20" t="str">
        <f t="shared" si="15"/>
        <v/>
      </c>
      <c r="Y137" s="8" t="str">
        <f t="shared" si="16"/>
        <v/>
      </c>
      <c r="Z137" s="21" t="str">
        <f t="shared" si="17"/>
        <v/>
      </c>
    </row>
    <row r="138" spans="1:26" x14ac:dyDescent="0.25">
      <c r="A138" s="8" t="str">
        <f t="shared" si="12"/>
        <v/>
      </c>
      <c r="B138" s="9"/>
      <c r="C138" s="10"/>
      <c r="D138" s="10"/>
      <c r="E138" s="10"/>
      <c r="F138" s="10"/>
      <c r="G138" s="11"/>
      <c r="H138" s="11"/>
      <c r="I138" s="11"/>
      <c r="J138" s="11"/>
      <c r="K138" s="12"/>
      <c r="L138" s="13"/>
      <c r="M138" s="14"/>
      <c r="N138" s="10"/>
      <c r="O138" s="10"/>
      <c r="P138" s="10"/>
      <c r="Q138" s="10"/>
      <c r="R138" s="15" t="str">
        <f t="shared" si="13"/>
        <v/>
      </c>
      <c r="S138" s="16" t="str">
        <f t="shared" si="14"/>
        <v/>
      </c>
      <c r="T138" s="17" t="str">
        <f>IF(S138="","",IF(S138&gt;=Settings!$B$8,"Win",IF(S138&lt;=-Settings!$B$8,"Loss","Breakeven")))</f>
        <v/>
      </c>
      <c r="U138" s="18" t="str">
        <f>IF(L138="","",L138/(Settings!$B$6+SUM(M$5:M137)))</f>
        <v/>
      </c>
      <c r="V138" s="19" t="str">
        <f>IF(M138="","",Settings!$B$6+SUM(M$6:M138))</f>
        <v/>
      </c>
      <c r="W138" s="19" t="str">
        <f>IF(V138="","",MAX(Settings!$B$6,MAX(V$6:V138)))</f>
        <v/>
      </c>
      <c r="X138" s="20" t="str">
        <f t="shared" si="15"/>
        <v/>
      </c>
      <c r="Y138" s="8" t="str">
        <f t="shared" si="16"/>
        <v/>
      </c>
      <c r="Z138" s="21" t="str">
        <f t="shared" si="17"/>
        <v/>
      </c>
    </row>
    <row r="139" spans="1:26" x14ac:dyDescent="0.25">
      <c r="A139" s="8" t="str">
        <f t="shared" si="12"/>
        <v/>
      </c>
      <c r="B139" s="9"/>
      <c r="C139" s="10"/>
      <c r="D139" s="10"/>
      <c r="E139" s="10"/>
      <c r="F139" s="10"/>
      <c r="G139" s="11"/>
      <c r="H139" s="11"/>
      <c r="I139" s="11"/>
      <c r="J139" s="11"/>
      <c r="K139" s="12"/>
      <c r="L139" s="13"/>
      <c r="M139" s="14"/>
      <c r="N139" s="10"/>
      <c r="O139" s="10"/>
      <c r="P139" s="10"/>
      <c r="Q139" s="10"/>
      <c r="R139" s="15" t="str">
        <f t="shared" si="13"/>
        <v/>
      </c>
      <c r="S139" s="16" t="str">
        <f t="shared" si="14"/>
        <v/>
      </c>
      <c r="T139" s="17" t="str">
        <f>IF(S139="","",IF(S139&gt;=Settings!$B$8,"Win",IF(S139&lt;=-Settings!$B$8,"Loss","Breakeven")))</f>
        <v/>
      </c>
      <c r="U139" s="18" t="str">
        <f>IF(L139="","",L139/(Settings!$B$6+SUM(M$5:M138)))</f>
        <v/>
      </c>
      <c r="V139" s="19" t="str">
        <f>IF(M139="","",Settings!$B$6+SUM(M$6:M139))</f>
        <v/>
      </c>
      <c r="W139" s="19" t="str">
        <f>IF(V139="","",MAX(Settings!$B$6,MAX(V$6:V139)))</f>
        <v/>
      </c>
      <c r="X139" s="20" t="str">
        <f t="shared" si="15"/>
        <v/>
      </c>
      <c r="Y139" s="8" t="str">
        <f t="shared" si="16"/>
        <v/>
      </c>
      <c r="Z139" s="21" t="str">
        <f t="shared" si="17"/>
        <v/>
      </c>
    </row>
    <row r="140" spans="1:26" x14ac:dyDescent="0.25">
      <c r="A140" s="8" t="str">
        <f t="shared" si="12"/>
        <v/>
      </c>
      <c r="B140" s="9"/>
      <c r="C140" s="10"/>
      <c r="D140" s="10"/>
      <c r="E140" s="10"/>
      <c r="F140" s="10"/>
      <c r="G140" s="11"/>
      <c r="H140" s="11"/>
      <c r="I140" s="11"/>
      <c r="J140" s="11"/>
      <c r="K140" s="12"/>
      <c r="L140" s="13"/>
      <c r="M140" s="14"/>
      <c r="N140" s="10"/>
      <c r="O140" s="10"/>
      <c r="P140" s="10"/>
      <c r="Q140" s="10"/>
      <c r="R140" s="15" t="str">
        <f t="shared" si="13"/>
        <v/>
      </c>
      <c r="S140" s="16" t="str">
        <f t="shared" si="14"/>
        <v/>
      </c>
      <c r="T140" s="17" t="str">
        <f>IF(S140="","",IF(S140&gt;=Settings!$B$8,"Win",IF(S140&lt;=-Settings!$B$8,"Loss","Breakeven")))</f>
        <v/>
      </c>
      <c r="U140" s="18" t="str">
        <f>IF(L140="","",L140/(Settings!$B$6+SUM(M$5:M139)))</f>
        <v/>
      </c>
      <c r="V140" s="19" t="str">
        <f>IF(M140="","",Settings!$B$6+SUM(M$6:M140))</f>
        <v/>
      </c>
      <c r="W140" s="19" t="str">
        <f>IF(V140="","",MAX(Settings!$B$6,MAX(V$6:V140)))</f>
        <v/>
      </c>
      <c r="X140" s="20" t="str">
        <f t="shared" si="15"/>
        <v/>
      </c>
      <c r="Y140" s="8" t="str">
        <f t="shared" si="16"/>
        <v/>
      </c>
      <c r="Z140" s="21" t="str">
        <f t="shared" si="17"/>
        <v/>
      </c>
    </row>
    <row r="141" spans="1:26" x14ac:dyDescent="0.25">
      <c r="A141" s="8" t="str">
        <f t="shared" si="12"/>
        <v/>
      </c>
      <c r="B141" s="9"/>
      <c r="C141" s="10"/>
      <c r="D141" s="10"/>
      <c r="E141" s="10"/>
      <c r="F141" s="10"/>
      <c r="G141" s="11"/>
      <c r="H141" s="11"/>
      <c r="I141" s="11"/>
      <c r="J141" s="11"/>
      <c r="K141" s="12"/>
      <c r="L141" s="13"/>
      <c r="M141" s="14"/>
      <c r="N141" s="10"/>
      <c r="O141" s="10"/>
      <c r="P141" s="10"/>
      <c r="Q141" s="10"/>
      <c r="R141" s="15" t="str">
        <f t="shared" si="13"/>
        <v/>
      </c>
      <c r="S141" s="16" t="str">
        <f t="shared" si="14"/>
        <v/>
      </c>
      <c r="T141" s="17" t="str">
        <f>IF(S141="","",IF(S141&gt;=Settings!$B$8,"Win",IF(S141&lt;=-Settings!$B$8,"Loss","Breakeven")))</f>
        <v/>
      </c>
      <c r="U141" s="18" t="str">
        <f>IF(L141="","",L141/(Settings!$B$6+SUM(M$5:M140)))</f>
        <v/>
      </c>
      <c r="V141" s="19" t="str">
        <f>IF(M141="","",Settings!$B$6+SUM(M$6:M141))</f>
        <v/>
      </c>
      <c r="W141" s="19" t="str">
        <f>IF(V141="","",MAX(Settings!$B$6,MAX(V$6:V141)))</f>
        <v/>
      </c>
      <c r="X141" s="20" t="str">
        <f t="shared" si="15"/>
        <v/>
      </c>
      <c r="Y141" s="8" t="str">
        <f t="shared" si="16"/>
        <v/>
      </c>
      <c r="Z141" s="21" t="str">
        <f t="shared" si="17"/>
        <v/>
      </c>
    </row>
    <row r="142" spans="1:26" x14ac:dyDescent="0.25">
      <c r="A142" s="8" t="str">
        <f t="shared" si="12"/>
        <v/>
      </c>
      <c r="B142" s="9"/>
      <c r="C142" s="10"/>
      <c r="D142" s="10"/>
      <c r="E142" s="10"/>
      <c r="F142" s="10"/>
      <c r="G142" s="11"/>
      <c r="H142" s="11"/>
      <c r="I142" s="11"/>
      <c r="J142" s="11"/>
      <c r="K142" s="12"/>
      <c r="L142" s="13"/>
      <c r="M142" s="14"/>
      <c r="N142" s="10"/>
      <c r="O142" s="10"/>
      <c r="P142" s="10"/>
      <c r="Q142" s="10"/>
      <c r="R142" s="15" t="str">
        <f t="shared" si="13"/>
        <v/>
      </c>
      <c r="S142" s="16" t="str">
        <f t="shared" si="14"/>
        <v/>
      </c>
      <c r="T142" s="17" t="str">
        <f>IF(S142="","",IF(S142&gt;=Settings!$B$8,"Win",IF(S142&lt;=-Settings!$B$8,"Loss","Breakeven")))</f>
        <v/>
      </c>
      <c r="U142" s="18" t="str">
        <f>IF(L142="","",L142/(Settings!$B$6+SUM(M$5:M141)))</f>
        <v/>
      </c>
      <c r="V142" s="19" t="str">
        <f>IF(M142="","",Settings!$B$6+SUM(M$6:M142))</f>
        <v/>
      </c>
      <c r="W142" s="19" t="str">
        <f>IF(V142="","",MAX(Settings!$B$6,MAX(V$6:V142)))</f>
        <v/>
      </c>
      <c r="X142" s="20" t="str">
        <f t="shared" si="15"/>
        <v/>
      </c>
      <c r="Y142" s="8" t="str">
        <f t="shared" si="16"/>
        <v/>
      </c>
      <c r="Z142" s="21" t="str">
        <f t="shared" si="17"/>
        <v/>
      </c>
    </row>
    <row r="143" spans="1:26" x14ac:dyDescent="0.25">
      <c r="A143" s="8" t="str">
        <f t="shared" si="12"/>
        <v/>
      </c>
      <c r="B143" s="9"/>
      <c r="C143" s="10"/>
      <c r="D143" s="10"/>
      <c r="E143" s="10"/>
      <c r="F143" s="10"/>
      <c r="G143" s="11"/>
      <c r="H143" s="11"/>
      <c r="I143" s="11"/>
      <c r="J143" s="11"/>
      <c r="K143" s="12"/>
      <c r="L143" s="13"/>
      <c r="M143" s="14"/>
      <c r="N143" s="10"/>
      <c r="O143" s="10"/>
      <c r="P143" s="10"/>
      <c r="Q143" s="10"/>
      <c r="R143" s="15" t="str">
        <f t="shared" si="13"/>
        <v/>
      </c>
      <c r="S143" s="16" t="str">
        <f t="shared" si="14"/>
        <v/>
      </c>
      <c r="T143" s="17" t="str">
        <f>IF(S143="","",IF(S143&gt;=Settings!$B$8,"Win",IF(S143&lt;=-Settings!$B$8,"Loss","Breakeven")))</f>
        <v/>
      </c>
      <c r="U143" s="18" t="str">
        <f>IF(L143="","",L143/(Settings!$B$6+SUM(M$5:M142)))</f>
        <v/>
      </c>
      <c r="V143" s="19" t="str">
        <f>IF(M143="","",Settings!$B$6+SUM(M$6:M143))</f>
        <v/>
      </c>
      <c r="W143" s="19" t="str">
        <f>IF(V143="","",MAX(Settings!$B$6,MAX(V$6:V143)))</f>
        <v/>
      </c>
      <c r="X143" s="20" t="str">
        <f t="shared" si="15"/>
        <v/>
      </c>
      <c r="Y143" s="8" t="str">
        <f t="shared" si="16"/>
        <v/>
      </c>
      <c r="Z143" s="21" t="str">
        <f t="shared" si="17"/>
        <v/>
      </c>
    </row>
    <row r="144" spans="1:26" x14ac:dyDescent="0.25">
      <c r="A144" s="8" t="str">
        <f t="shared" si="12"/>
        <v/>
      </c>
      <c r="B144" s="9"/>
      <c r="C144" s="10"/>
      <c r="D144" s="10"/>
      <c r="E144" s="10"/>
      <c r="F144" s="10"/>
      <c r="G144" s="11"/>
      <c r="H144" s="11"/>
      <c r="I144" s="11"/>
      <c r="J144" s="11"/>
      <c r="K144" s="12"/>
      <c r="L144" s="13"/>
      <c r="M144" s="14"/>
      <c r="N144" s="10"/>
      <c r="O144" s="10"/>
      <c r="P144" s="10"/>
      <c r="Q144" s="10"/>
      <c r="R144" s="15" t="str">
        <f t="shared" si="13"/>
        <v/>
      </c>
      <c r="S144" s="16" t="str">
        <f t="shared" si="14"/>
        <v/>
      </c>
      <c r="T144" s="17" t="str">
        <f>IF(S144="","",IF(S144&gt;=Settings!$B$8,"Win",IF(S144&lt;=-Settings!$B$8,"Loss","Breakeven")))</f>
        <v/>
      </c>
      <c r="U144" s="18" t="str">
        <f>IF(L144="","",L144/(Settings!$B$6+SUM(M$5:M143)))</f>
        <v/>
      </c>
      <c r="V144" s="19" t="str">
        <f>IF(M144="","",Settings!$B$6+SUM(M$6:M144))</f>
        <v/>
      </c>
      <c r="W144" s="19" t="str">
        <f>IF(V144="","",MAX(Settings!$B$6,MAX(V$6:V144)))</f>
        <v/>
      </c>
      <c r="X144" s="20" t="str">
        <f t="shared" si="15"/>
        <v/>
      </c>
      <c r="Y144" s="8" t="str">
        <f t="shared" si="16"/>
        <v/>
      </c>
      <c r="Z144" s="21" t="str">
        <f t="shared" si="17"/>
        <v/>
      </c>
    </row>
    <row r="145" spans="1:26" x14ac:dyDescent="0.25">
      <c r="A145" s="8" t="str">
        <f t="shared" si="12"/>
        <v/>
      </c>
      <c r="B145" s="9"/>
      <c r="C145" s="10"/>
      <c r="D145" s="10"/>
      <c r="E145" s="10"/>
      <c r="F145" s="10"/>
      <c r="G145" s="11"/>
      <c r="H145" s="11"/>
      <c r="I145" s="11"/>
      <c r="J145" s="11"/>
      <c r="K145" s="12"/>
      <c r="L145" s="13"/>
      <c r="M145" s="14"/>
      <c r="N145" s="10"/>
      <c r="O145" s="10"/>
      <c r="P145" s="10"/>
      <c r="Q145" s="10"/>
      <c r="R145" s="15" t="str">
        <f t="shared" si="13"/>
        <v/>
      </c>
      <c r="S145" s="16" t="str">
        <f t="shared" si="14"/>
        <v/>
      </c>
      <c r="T145" s="17" t="str">
        <f>IF(S145="","",IF(S145&gt;=Settings!$B$8,"Win",IF(S145&lt;=-Settings!$B$8,"Loss","Breakeven")))</f>
        <v/>
      </c>
      <c r="U145" s="18" t="str">
        <f>IF(L145="","",L145/(Settings!$B$6+SUM(M$5:M144)))</f>
        <v/>
      </c>
      <c r="V145" s="19" t="str">
        <f>IF(M145="","",Settings!$B$6+SUM(M$6:M145))</f>
        <v/>
      </c>
      <c r="W145" s="19" t="str">
        <f>IF(V145="","",MAX(Settings!$B$6,MAX(V$6:V145)))</f>
        <v/>
      </c>
      <c r="X145" s="20" t="str">
        <f t="shared" si="15"/>
        <v/>
      </c>
      <c r="Y145" s="8" t="str">
        <f t="shared" si="16"/>
        <v/>
      </c>
      <c r="Z145" s="21" t="str">
        <f t="shared" si="17"/>
        <v/>
      </c>
    </row>
    <row r="146" spans="1:26" x14ac:dyDescent="0.25">
      <c r="A146" s="8" t="str">
        <f t="shared" si="12"/>
        <v/>
      </c>
      <c r="B146" s="9"/>
      <c r="C146" s="10"/>
      <c r="D146" s="10"/>
      <c r="E146" s="10"/>
      <c r="F146" s="10"/>
      <c r="G146" s="11"/>
      <c r="H146" s="11"/>
      <c r="I146" s="11"/>
      <c r="J146" s="11"/>
      <c r="K146" s="12"/>
      <c r="L146" s="13"/>
      <c r="M146" s="14"/>
      <c r="N146" s="10"/>
      <c r="O146" s="10"/>
      <c r="P146" s="10"/>
      <c r="Q146" s="10"/>
      <c r="R146" s="15" t="str">
        <f t="shared" si="13"/>
        <v/>
      </c>
      <c r="S146" s="16" t="str">
        <f t="shared" si="14"/>
        <v/>
      </c>
      <c r="T146" s="17" t="str">
        <f>IF(S146="","",IF(S146&gt;=Settings!$B$8,"Win",IF(S146&lt;=-Settings!$B$8,"Loss","Breakeven")))</f>
        <v/>
      </c>
      <c r="U146" s="18" t="str">
        <f>IF(L146="","",L146/(Settings!$B$6+SUM(M$5:M145)))</f>
        <v/>
      </c>
      <c r="V146" s="19" t="str">
        <f>IF(M146="","",Settings!$B$6+SUM(M$6:M146))</f>
        <v/>
      </c>
      <c r="W146" s="19" t="str">
        <f>IF(V146="","",MAX(Settings!$B$6,MAX(V$6:V146)))</f>
        <v/>
      </c>
      <c r="X146" s="20" t="str">
        <f t="shared" si="15"/>
        <v/>
      </c>
      <c r="Y146" s="8" t="str">
        <f t="shared" si="16"/>
        <v/>
      </c>
      <c r="Z146" s="21" t="str">
        <f t="shared" si="17"/>
        <v/>
      </c>
    </row>
    <row r="147" spans="1:26" x14ac:dyDescent="0.25">
      <c r="A147" s="8" t="str">
        <f t="shared" si="12"/>
        <v/>
      </c>
      <c r="B147" s="9"/>
      <c r="C147" s="10"/>
      <c r="D147" s="10"/>
      <c r="E147" s="10"/>
      <c r="F147" s="10"/>
      <c r="G147" s="11"/>
      <c r="H147" s="11"/>
      <c r="I147" s="11"/>
      <c r="J147" s="11"/>
      <c r="K147" s="12"/>
      <c r="L147" s="13"/>
      <c r="M147" s="14"/>
      <c r="N147" s="10"/>
      <c r="O147" s="10"/>
      <c r="P147" s="10"/>
      <c r="Q147" s="10"/>
      <c r="R147" s="15" t="str">
        <f t="shared" si="13"/>
        <v/>
      </c>
      <c r="S147" s="16" t="str">
        <f t="shared" si="14"/>
        <v/>
      </c>
      <c r="T147" s="17" t="str">
        <f>IF(S147="","",IF(S147&gt;=Settings!$B$8,"Win",IF(S147&lt;=-Settings!$B$8,"Loss","Breakeven")))</f>
        <v/>
      </c>
      <c r="U147" s="18" t="str">
        <f>IF(L147="","",L147/(Settings!$B$6+SUM(M$5:M146)))</f>
        <v/>
      </c>
      <c r="V147" s="19" t="str">
        <f>IF(M147="","",Settings!$B$6+SUM(M$6:M147))</f>
        <v/>
      </c>
      <c r="W147" s="19" t="str">
        <f>IF(V147="","",MAX(Settings!$B$6,MAX(V$6:V147)))</f>
        <v/>
      </c>
      <c r="X147" s="20" t="str">
        <f t="shared" si="15"/>
        <v/>
      </c>
      <c r="Y147" s="8" t="str">
        <f t="shared" si="16"/>
        <v/>
      </c>
      <c r="Z147" s="21" t="str">
        <f t="shared" si="17"/>
        <v/>
      </c>
    </row>
    <row r="148" spans="1:26" x14ac:dyDescent="0.25">
      <c r="A148" s="8" t="str">
        <f t="shared" si="12"/>
        <v/>
      </c>
      <c r="B148" s="9"/>
      <c r="C148" s="10"/>
      <c r="D148" s="10"/>
      <c r="E148" s="10"/>
      <c r="F148" s="10"/>
      <c r="G148" s="11"/>
      <c r="H148" s="11"/>
      <c r="I148" s="11"/>
      <c r="J148" s="11"/>
      <c r="K148" s="12"/>
      <c r="L148" s="13"/>
      <c r="M148" s="14"/>
      <c r="N148" s="10"/>
      <c r="O148" s="10"/>
      <c r="P148" s="10"/>
      <c r="Q148" s="10"/>
      <c r="R148" s="15" t="str">
        <f t="shared" si="13"/>
        <v/>
      </c>
      <c r="S148" s="16" t="str">
        <f t="shared" si="14"/>
        <v/>
      </c>
      <c r="T148" s="17" t="str">
        <f>IF(S148="","",IF(S148&gt;=Settings!$B$8,"Win",IF(S148&lt;=-Settings!$B$8,"Loss","Breakeven")))</f>
        <v/>
      </c>
      <c r="U148" s="18" t="str">
        <f>IF(L148="","",L148/(Settings!$B$6+SUM(M$5:M147)))</f>
        <v/>
      </c>
      <c r="V148" s="19" t="str">
        <f>IF(M148="","",Settings!$B$6+SUM(M$6:M148))</f>
        <v/>
      </c>
      <c r="W148" s="19" t="str">
        <f>IF(V148="","",MAX(Settings!$B$6,MAX(V$6:V148)))</f>
        <v/>
      </c>
      <c r="X148" s="20" t="str">
        <f t="shared" si="15"/>
        <v/>
      </c>
      <c r="Y148" s="8" t="str">
        <f t="shared" si="16"/>
        <v/>
      </c>
      <c r="Z148" s="21" t="str">
        <f t="shared" si="17"/>
        <v/>
      </c>
    </row>
    <row r="149" spans="1:26" x14ac:dyDescent="0.25">
      <c r="A149" s="8" t="str">
        <f t="shared" si="12"/>
        <v/>
      </c>
      <c r="B149" s="9"/>
      <c r="C149" s="10"/>
      <c r="D149" s="10"/>
      <c r="E149" s="10"/>
      <c r="F149" s="10"/>
      <c r="G149" s="11"/>
      <c r="H149" s="11"/>
      <c r="I149" s="11"/>
      <c r="J149" s="11"/>
      <c r="K149" s="12"/>
      <c r="L149" s="13"/>
      <c r="M149" s="14"/>
      <c r="N149" s="10"/>
      <c r="O149" s="10"/>
      <c r="P149" s="10"/>
      <c r="Q149" s="10"/>
      <c r="R149" s="15" t="str">
        <f t="shared" si="13"/>
        <v/>
      </c>
      <c r="S149" s="16" t="str">
        <f t="shared" si="14"/>
        <v/>
      </c>
      <c r="T149" s="17" t="str">
        <f>IF(S149="","",IF(S149&gt;=Settings!$B$8,"Win",IF(S149&lt;=-Settings!$B$8,"Loss","Breakeven")))</f>
        <v/>
      </c>
      <c r="U149" s="18" t="str">
        <f>IF(L149="","",L149/(Settings!$B$6+SUM(M$5:M148)))</f>
        <v/>
      </c>
      <c r="V149" s="19" t="str">
        <f>IF(M149="","",Settings!$B$6+SUM(M$6:M149))</f>
        <v/>
      </c>
      <c r="W149" s="19" t="str">
        <f>IF(V149="","",MAX(Settings!$B$6,MAX(V$6:V149)))</f>
        <v/>
      </c>
      <c r="X149" s="20" t="str">
        <f t="shared" si="15"/>
        <v/>
      </c>
      <c r="Y149" s="8" t="str">
        <f t="shared" si="16"/>
        <v/>
      </c>
      <c r="Z149" s="21" t="str">
        <f t="shared" si="17"/>
        <v/>
      </c>
    </row>
    <row r="150" spans="1:26" x14ac:dyDescent="0.25">
      <c r="A150" s="8" t="str">
        <f t="shared" si="12"/>
        <v/>
      </c>
      <c r="B150" s="9"/>
      <c r="C150" s="10"/>
      <c r="D150" s="10"/>
      <c r="E150" s="10"/>
      <c r="F150" s="10"/>
      <c r="G150" s="11"/>
      <c r="H150" s="11"/>
      <c r="I150" s="11"/>
      <c r="J150" s="11"/>
      <c r="K150" s="12"/>
      <c r="L150" s="13"/>
      <c r="M150" s="14"/>
      <c r="N150" s="10"/>
      <c r="O150" s="10"/>
      <c r="P150" s="10"/>
      <c r="Q150" s="10"/>
      <c r="R150" s="15" t="str">
        <f t="shared" si="13"/>
        <v/>
      </c>
      <c r="S150" s="16" t="str">
        <f t="shared" si="14"/>
        <v/>
      </c>
      <c r="T150" s="17" t="str">
        <f>IF(S150="","",IF(S150&gt;=Settings!$B$8,"Win",IF(S150&lt;=-Settings!$B$8,"Loss","Breakeven")))</f>
        <v/>
      </c>
      <c r="U150" s="18" t="str">
        <f>IF(L150="","",L150/(Settings!$B$6+SUM(M$5:M149)))</f>
        <v/>
      </c>
      <c r="V150" s="19" t="str">
        <f>IF(M150="","",Settings!$B$6+SUM(M$6:M150))</f>
        <v/>
      </c>
      <c r="W150" s="19" t="str">
        <f>IF(V150="","",MAX(Settings!$B$6,MAX(V$6:V150)))</f>
        <v/>
      </c>
      <c r="X150" s="20" t="str">
        <f t="shared" si="15"/>
        <v/>
      </c>
      <c r="Y150" s="8" t="str">
        <f t="shared" si="16"/>
        <v/>
      </c>
      <c r="Z150" s="21" t="str">
        <f t="shared" si="17"/>
        <v/>
      </c>
    </row>
    <row r="151" spans="1:26" x14ac:dyDescent="0.25">
      <c r="A151" s="8" t="str">
        <f t="shared" si="12"/>
        <v/>
      </c>
      <c r="B151" s="9"/>
      <c r="C151" s="10"/>
      <c r="D151" s="10"/>
      <c r="E151" s="10"/>
      <c r="F151" s="10"/>
      <c r="G151" s="11"/>
      <c r="H151" s="11"/>
      <c r="I151" s="11"/>
      <c r="J151" s="11"/>
      <c r="K151" s="12"/>
      <c r="L151" s="13"/>
      <c r="M151" s="14"/>
      <c r="N151" s="10"/>
      <c r="O151" s="10"/>
      <c r="P151" s="10"/>
      <c r="Q151" s="10"/>
      <c r="R151" s="15" t="str">
        <f t="shared" si="13"/>
        <v/>
      </c>
      <c r="S151" s="16" t="str">
        <f t="shared" si="14"/>
        <v/>
      </c>
      <c r="T151" s="17" t="str">
        <f>IF(S151="","",IF(S151&gt;=Settings!$B$8,"Win",IF(S151&lt;=-Settings!$B$8,"Loss","Breakeven")))</f>
        <v/>
      </c>
      <c r="U151" s="18" t="str">
        <f>IF(L151="","",L151/(Settings!$B$6+SUM(M$5:M150)))</f>
        <v/>
      </c>
      <c r="V151" s="19" t="str">
        <f>IF(M151="","",Settings!$B$6+SUM(M$6:M151))</f>
        <v/>
      </c>
      <c r="W151" s="19" t="str">
        <f>IF(V151="","",MAX(Settings!$B$6,MAX(V$6:V151)))</f>
        <v/>
      </c>
      <c r="X151" s="20" t="str">
        <f t="shared" si="15"/>
        <v/>
      </c>
      <c r="Y151" s="8" t="str">
        <f t="shared" si="16"/>
        <v/>
      </c>
      <c r="Z151" s="21" t="str">
        <f t="shared" si="17"/>
        <v/>
      </c>
    </row>
    <row r="152" spans="1:26" x14ac:dyDescent="0.25">
      <c r="A152" s="8" t="str">
        <f t="shared" si="12"/>
        <v/>
      </c>
      <c r="B152" s="9"/>
      <c r="C152" s="10"/>
      <c r="D152" s="10"/>
      <c r="E152" s="10"/>
      <c r="F152" s="10"/>
      <c r="G152" s="11"/>
      <c r="H152" s="11"/>
      <c r="I152" s="11"/>
      <c r="J152" s="11"/>
      <c r="K152" s="12"/>
      <c r="L152" s="13"/>
      <c r="M152" s="14"/>
      <c r="N152" s="10"/>
      <c r="O152" s="10"/>
      <c r="P152" s="10"/>
      <c r="Q152" s="10"/>
      <c r="R152" s="15" t="str">
        <f t="shared" si="13"/>
        <v/>
      </c>
      <c r="S152" s="16" t="str">
        <f t="shared" si="14"/>
        <v/>
      </c>
      <c r="T152" s="17" t="str">
        <f>IF(S152="","",IF(S152&gt;=Settings!$B$8,"Win",IF(S152&lt;=-Settings!$B$8,"Loss","Breakeven")))</f>
        <v/>
      </c>
      <c r="U152" s="18" t="str">
        <f>IF(L152="","",L152/(Settings!$B$6+SUM(M$5:M151)))</f>
        <v/>
      </c>
      <c r="V152" s="19" t="str">
        <f>IF(M152="","",Settings!$B$6+SUM(M$6:M152))</f>
        <v/>
      </c>
      <c r="W152" s="19" t="str">
        <f>IF(V152="","",MAX(Settings!$B$6,MAX(V$6:V152)))</f>
        <v/>
      </c>
      <c r="X152" s="20" t="str">
        <f t="shared" si="15"/>
        <v/>
      </c>
      <c r="Y152" s="8" t="str">
        <f t="shared" si="16"/>
        <v/>
      </c>
      <c r="Z152" s="21" t="str">
        <f t="shared" si="17"/>
        <v/>
      </c>
    </row>
    <row r="153" spans="1:26" x14ac:dyDescent="0.25">
      <c r="A153" s="8" t="str">
        <f t="shared" si="12"/>
        <v/>
      </c>
      <c r="B153" s="9"/>
      <c r="C153" s="10"/>
      <c r="D153" s="10"/>
      <c r="E153" s="10"/>
      <c r="F153" s="10"/>
      <c r="G153" s="11"/>
      <c r="H153" s="11"/>
      <c r="I153" s="11"/>
      <c r="J153" s="11"/>
      <c r="K153" s="12"/>
      <c r="L153" s="13"/>
      <c r="M153" s="14"/>
      <c r="N153" s="10"/>
      <c r="O153" s="10"/>
      <c r="P153" s="10"/>
      <c r="Q153" s="10"/>
      <c r="R153" s="15" t="str">
        <f t="shared" si="13"/>
        <v/>
      </c>
      <c r="S153" s="16" t="str">
        <f t="shared" si="14"/>
        <v/>
      </c>
      <c r="T153" s="17" t="str">
        <f>IF(S153="","",IF(S153&gt;=Settings!$B$8,"Win",IF(S153&lt;=-Settings!$B$8,"Loss","Breakeven")))</f>
        <v/>
      </c>
      <c r="U153" s="18" t="str">
        <f>IF(L153="","",L153/(Settings!$B$6+SUM(M$5:M152)))</f>
        <v/>
      </c>
      <c r="V153" s="19" t="str">
        <f>IF(M153="","",Settings!$B$6+SUM(M$6:M153))</f>
        <v/>
      </c>
      <c r="W153" s="19" t="str">
        <f>IF(V153="","",MAX(Settings!$B$6,MAX(V$6:V153)))</f>
        <v/>
      </c>
      <c r="X153" s="20" t="str">
        <f t="shared" si="15"/>
        <v/>
      </c>
      <c r="Y153" s="8" t="str">
        <f t="shared" si="16"/>
        <v/>
      </c>
      <c r="Z153" s="21" t="str">
        <f t="shared" si="17"/>
        <v/>
      </c>
    </row>
    <row r="154" spans="1:26" x14ac:dyDescent="0.25">
      <c r="A154" s="8" t="str">
        <f t="shared" si="12"/>
        <v/>
      </c>
      <c r="B154" s="9"/>
      <c r="C154" s="10"/>
      <c r="D154" s="10"/>
      <c r="E154" s="10"/>
      <c r="F154" s="10"/>
      <c r="G154" s="11"/>
      <c r="H154" s="11"/>
      <c r="I154" s="11"/>
      <c r="J154" s="11"/>
      <c r="K154" s="12"/>
      <c r="L154" s="13"/>
      <c r="M154" s="14"/>
      <c r="N154" s="10"/>
      <c r="O154" s="10"/>
      <c r="P154" s="10"/>
      <c r="Q154" s="10"/>
      <c r="R154" s="15" t="str">
        <f t="shared" si="13"/>
        <v/>
      </c>
      <c r="S154" s="16" t="str">
        <f t="shared" si="14"/>
        <v/>
      </c>
      <c r="T154" s="17" t="str">
        <f>IF(S154="","",IF(S154&gt;=Settings!$B$8,"Win",IF(S154&lt;=-Settings!$B$8,"Loss","Breakeven")))</f>
        <v/>
      </c>
      <c r="U154" s="18" t="str">
        <f>IF(L154="","",L154/(Settings!$B$6+SUM(M$5:M153)))</f>
        <v/>
      </c>
      <c r="V154" s="19" t="str">
        <f>IF(M154="","",Settings!$B$6+SUM(M$6:M154))</f>
        <v/>
      </c>
      <c r="W154" s="19" t="str">
        <f>IF(V154="","",MAX(Settings!$B$6,MAX(V$6:V154)))</f>
        <v/>
      </c>
      <c r="X154" s="20" t="str">
        <f t="shared" si="15"/>
        <v/>
      </c>
      <c r="Y154" s="8" t="str">
        <f t="shared" si="16"/>
        <v/>
      </c>
      <c r="Z154" s="21" t="str">
        <f t="shared" si="17"/>
        <v/>
      </c>
    </row>
    <row r="155" spans="1:26" x14ac:dyDescent="0.25">
      <c r="A155" s="8" t="str">
        <f t="shared" si="12"/>
        <v/>
      </c>
      <c r="B155" s="9"/>
      <c r="C155" s="10"/>
      <c r="D155" s="10"/>
      <c r="E155" s="10"/>
      <c r="F155" s="10"/>
      <c r="G155" s="11"/>
      <c r="H155" s="11"/>
      <c r="I155" s="11"/>
      <c r="J155" s="11"/>
      <c r="K155" s="12"/>
      <c r="L155" s="13"/>
      <c r="M155" s="14"/>
      <c r="N155" s="10"/>
      <c r="O155" s="10"/>
      <c r="P155" s="10"/>
      <c r="Q155" s="10"/>
      <c r="R155" s="15" t="str">
        <f t="shared" si="13"/>
        <v/>
      </c>
      <c r="S155" s="16" t="str">
        <f t="shared" si="14"/>
        <v/>
      </c>
      <c r="T155" s="17" t="str">
        <f>IF(S155="","",IF(S155&gt;=Settings!$B$8,"Win",IF(S155&lt;=-Settings!$B$8,"Loss","Breakeven")))</f>
        <v/>
      </c>
      <c r="U155" s="18" t="str">
        <f>IF(L155="","",L155/(Settings!$B$6+SUM(M$5:M154)))</f>
        <v/>
      </c>
      <c r="V155" s="19" t="str">
        <f>IF(M155="","",Settings!$B$6+SUM(M$6:M155))</f>
        <v/>
      </c>
      <c r="W155" s="19" t="str">
        <f>IF(V155="","",MAX(Settings!$B$6,MAX(V$6:V155)))</f>
        <v/>
      </c>
      <c r="X155" s="20" t="str">
        <f t="shared" si="15"/>
        <v/>
      </c>
      <c r="Y155" s="8" t="str">
        <f t="shared" si="16"/>
        <v/>
      </c>
      <c r="Z155" s="21" t="str">
        <f t="shared" si="17"/>
        <v/>
      </c>
    </row>
    <row r="156" spans="1:26" x14ac:dyDescent="0.25">
      <c r="A156" s="8" t="str">
        <f t="shared" si="12"/>
        <v/>
      </c>
      <c r="B156" s="9"/>
      <c r="C156" s="10"/>
      <c r="D156" s="10"/>
      <c r="E156" s="10"/>
      <c r="F156" s="10"/>
      <c r="G156" s="11"/>
      <c r="H156" s="11"/>
      <c r="I156" s="11"/>
      <c r="J156" s="11"/>
      <c r="K156" s="12"/>
      <c r="L156" s="13"/>
      <c r="M156" s="14"/>
      <c r="N156" s="10"/>
      <c r="O156" s="10"/>
      <c r="P156" s="10"/>
      <c r="Q156" s="10"/>
      <c r="R156" s="15" t="str">
        <f t="shared" si="13"/>
        <v/>
      </c>
      <c r="S156" s="16" t="str">
        <f t="shared" si="14"/>
        <v/>
      </c>
      <c r="T156" s="17" t="str">
        <f>IF(S156="","",IF(S156&gt;=Settings!$B$8,"Win",IF(S156&lt;=-Settings!$B$8,"Loss","Breakeven")))</f>
        <v/>
      </c>
      <c r="U156" s="18" t="str">
        <f>IF(L156="","",L156/(Settings!$B$6+SUM(M$5:M155)))</f>
        <v/>
      </c>
      <c r="V156" s="19" t="str">
        <f>IF(M156="","",Settings!$B$6+SUM(M$6:M156))</f>
        <v/>
      </c>
      <c r="W156" s="19" t="str">
        <f>IF(V156="","",MAX(Settings!$B$6,MAX(V$6:V156)))</f>
        <v/>
      </c>
      <c r="X156" s="20" t="str">
        <f t="shared" si="15"/>
        <v/>
      </c>
      <c r="Y156" s="8" t="str">
        <f t="shared" si="16"/>
        <v/>
      </c>
      <c r="Z156" s="21" t="str">
        <f t="shared" si="17"/>
        <v/>
      </c>
    </row>
    <row r="157" spans="1:26" x14ac:dyDescent="0.25">
      <c r="A157" s="8" t="str">
        <f t="shared" si="12"/>
        <v/>
      </c>
      <c r="B157" s="9"/>
      <c r="C157" s="10"/>
      <c r="D157" s="10"/>
      <c r="E157" s="10"/>
      <c r="F157" s="10"/>
      <c r="G157" s="11"/>
      <c r="H157" s="11"/>
      <c r="I157" s="11"/>
      <c r="J157" s="11"/>
      <c r="K157" s="12"/>
      <c r="L157" s="13"/>
      <c r="M157" s="14"/>
      <c r="N157" s="10"/>
      <c r="O157" s="10"/>
      <c r="P157" s="10"/>
      <c r="Q157" s="10"/>
      <c r="R157" s="15" t="str">
        <f t="shared" si="13"/>
        <v/>
      </c>
      <c r="S157" s="16" t="str">
        <f t="shared" si="14"/>
        <v/>
      </c>
      <c r="T157" s="17" t="str">
        <f>IF(S157="","",IF(S157&gt;=Settings!$B$8,"Win",IF(S157&lt;=-Settings!$B$8,"Loss","Breakeven")))</f>
        <v/>
      </c>
      <c r="U157" s="18" t="str">
        <f>IF(L157="","",L157/(Settings!$B$6+SUM(M$5:M156)))</f>
        <v/>
      </c>
      <c r="V157" s="19" t="str">
        <f>IF(M157="","",Settings!$B$6+SUM(M$6:M157))</f>
        <v/>
      </c>
      <c r="W157" s="19" t="str">
        <f>IF(V157="","",MAX(Settings!$B$6,MAX(V$6:V157)))</f>
        <v/>
      </c>
      <c r="X157" s="20" t="str">
        <f t="shared" si="15"/>
        <v/>
      </c>
      <c r="Y157" s="8" t="str">
        <f t="shared" si="16"/>
        <v/>
      </c>
      <c r="Z157" s="21" t="str">
        <f t="shared" si="17"/>
        <v/>
      </c>
    </row>
    <row r="158" spans="1:26" x14ac:dyDescent="0.25">
      <c r="A158" s="8" t="str">
        <f t="shared" si="12"/>
        <v/>
      </c>
      <c r="B158" s="9"/>
      <c r="C158" s="10"/>
      <c r="D158" s="10"/>
      <c r="E158" s="10"/>
      <c r="F158" s="10"/>
      <c r="G158" s="11"/>
      <c r="H158" s="11"/>
      <c r="I158" s="11"/>
      <c r="J158" s="11"/>
      <c r="K158" s="12"/>
      <c r="L158" s="13"/>
      <c r="M158" s="14"/>
      <c r="N158" s="10"/>
      <c r="O158" s="10"/>
      <c r="P158" s="10"/>
      <c r="Q158" s="10"/>
      <c r="R158" s="15" t="str">
        <f t="shared" si="13"/>
        <v/>
      </c>
      <c r="S158" s="16" t="str">
        <f t="shared" si="14"/>
        <v/>
      </c>
      <c r="T158" s="17" t="str">
        <f>IF(S158="","",IF(S158&gt;=Settings!$B$8,"Win",IF(S158&lt;=-Settings!$B$8,"Loss","Breakeven")))</f>
        <v/>
      </c>
      <c r="U158" s="18" t="str">
        <f>IF(L158="","",L158/(Settings!$B$6+SUM(M$5:M157)))</f>
        <v/>
      </c>
      <c r="V158" s="19" t="str">
        <f>IF(M158="","",Settings!$B$6+SUM(M$6:M158))</f>
        <v/>
      </c>
      <c r="W158" s="19" t="str">
        <f>IF(V158="","",MAX(Settings!$B$6,MAX(V$6:V158)))</f>
        <v/>
      </c>
      <c r="X158" s="20" t="str">
        <f t="shared" si="15"/>
        <v/>
      </c>
      <c r="Y158" s="8" t="str">
        <f t="shared" si="16"/>
        <v/>
      </c>
      <c r="Z158" s="21" t="str">
        <f t="shared" si="17"/>
        <v/>
      </c>
    </row>
    <row r="159" spans="1:26" x14ac:dyDescent="0.25">
      <c r="A159" s="8" t="str">
        <f t="shared" si="12"/>
        <v/>
      </c>
      <c r="B159" s="9"/>
      <c r="C159" s="10"/>
      <c r="D159" s="10"/>
      <c r="E159" s="10"/>
      <c r="F159" s="10"/>
      <c r="G159" s="11"/>
      <c r="H159" s="11"/>
      <c r="I159" s="11"/>
      <c r="J159" s="11"/>
      <c r="K159" s="12"/>
      <c r="L159" s="13"/>
      <c r="M159" s="14"/>
      <c r="N159" s="10"/>
      <c r="O159" s="10"/>
      <c r="P159" s="10"/>
      <c r="Q159" s="10"/>
      <c r="R159" s="15" t="str">
        <f t="shared" si="13"/>
        <v/>
      </c>
      <c r="S159" s="16" t="str">
        <f t="shared" si="14"/>
        <v/>
      </c>
      <c r="T159" s="17" t="str">
        <f>IF(S159="","",IF(S159&gt;=Settings!$B$8,"Win",IF(S159&lt;=-Settings!$B$8,"Loss","Breakeven")))</f>
        <v/>
      </c>
      <c r="U159" s="18" t="str">
        <f>IF(L159="","",L159/(Settings!$B$6+SUM(M$5:M158)))</f>
        <v/>
      </c>
      <c r="V159" s="19" t="str">
        <f>IF(M159="","",Settings!$B$6+SUM(M$6:M159))</f>
        <v/>
      </c>
      <c r="W159" s="19" t="str">
        <f>IF(V159="","",MAX(Settings!$B$6,MAX(V$6:V159)))</f>
        <v/>
      </c>
      <c r="X159" s="20" t="str">
        <f t="shared" si="15"/>
        <v/>
      </c>
      <c r="Y159" s="8" t="str">
        <f t="shared" si="16"/>
        <v/>
      </c>
      <c r="Z159" s="21" t="str">
        <f t="shared" si="17"/>
        <v/>
      </c>
    </row>
    <row r="160" spans="1:26" x14ac:dyDescent="0.25">
      <c r="A160" s="8" t="str">
        <f t="shared" si="12"/>
        <v/>
      </c>
      <c r="B160" s="9"/>
      <c r="C160" s="10"/>
      <c r="D160" s="10"/>
      <c r="E160" s="10"/>
      <c r="F160" s="10"/>
      <c r="G160" s="11"/>
      <c r="H160" s="11"/>
      <c r="I160" s="11"/>
      <c r="J160" s="11"/>
      <c r="K160" s="12"/>
      <c r="L160" s="13"/>
      <c r="M160" s="14"/>
      <c r="N160" s="10"/>
      <c r="O160" s="10"/>
      <c r="P160" s="10"/>
      <c r="Q160" s="10"/>
      <c r="R160" s="15" t="str">
        <f t="shared" si="13"/>
        <v/>
      </c>
      <c r="S160" s="16" t="str">
        <f t="shared" si="14"/>
        <v/>
      </c>
      <c r="T160" s="17" t="str">
        <f>IF(S160="","",IF(S160&gt;=Settings!$B$8,"Win",IF(S160&lt;=-Settings!$B$8,"Loss","Breakeven")))</f>
        <v/>
      </c>
      <c r="U160" s="18" t="str">
        <f>IF(L160="","",L160/(Settings!$B$6+SUM(M$5:M159)))</f>
        <v/>
      </c>
      <c r="V160" s="19" t="str">
        <f>IF(M160="","",Settings!$B$6+SUM(M$6:M160))</f>
        <v/>
      </c>
      <c r="W160" s="19" t="str">
        <f>IF(V160="","",MAX(Settings!$B$6,MAX(V$6:V160)))</f>
        <v/>
      </c>
      <c r="X160" s="20" t="str">
        <f t="shared" si="15"/>
        <v/>
      </c>
      <c r="Y160" s="8" t="str">
        <f t="shared" si="16"/>
        <v/>
      </c>
      <c r="Z160" s="21" t="str">
        <f t="shared" si="17"/>
        <v/>
      </c>
    </row>
    <row r="161" spans="1:26" x14ac:dyDescent="0.25">
      <c r="A161" s="8" t="str">
        <f t="shared" si="12"/>
        <v/>
      </c>
      <c r="B161" s="9"/>
      <c r="C161" s="10"/>
      <c r="D161" s="10"/>
      <c r="E161" s="10"/>
      <c r="F161" s="10"/>
      <c r="G161" s="11"/>
      <c r="H161" s="11"/>
      <c r="I161" s="11"/>
      <c r="J161" s="11"/>
      <c r="K161" s="12"/>
      <c r="L161" s="13"/>
      <c r="M161" s="14"/>
      <c r="N161" s="10"/>
      <c r="O161" s="10"/>
      <c r="P161" s="10"/>
      <c r="Q161" s="10"/>
      <c r="R161" s="15" t="str">
        <f t="shared" si="13"/>
        <v/>
      </c>
      <c r="S161" s="16" t="str">
        <f t="shared" si="14"/>
        <v/>
      </c>
      <c r="T161" s="17" t="str">
        <f>IF(S161="","",IF(S161&gt;=Settings!$B$8,"Win",IF(S161&lt;=-Settings!$B$8,"Loss","Breakeven")))</f>
        <v/>
      </c>
      <c r="U161" s="18" t="str">
        <f>IF(L161="","",L161/(Settings!$B$6+SUM(M$5:M160)))</f>
        <v/>
      </c>
      <c r="V161" s="19" t="str">
        <f>IF(M161="","",Settings!$B$6+SUM(M$6:M161))</f>
        <v/>
      </c>
      <c r="W161" s="19" t="str">
        <f>IF(V161="","",MAX(Settings!$B$6,MAX(V$6:V161)))</f>
        <v/>
      </c>
      <c r="X161" s="20" t="str">
        <f t="shared" si="15"/>
        <v/>
      </c>
      <c r="Y161" s="8" t="str">
        <f t="shared" si="16"/>
        <v/>
      </c>
      <c r="Z161" s="21" t="str">
        <f t="shared" si="17"/>
        <v/>
      </c>
    </row>
    <row r="162" spans="1:26" x14ac:dyDescent="0.25">
      <c r="A162" s="8" t="str">
        <f t="shared" si="12"/>
        <v/>
      </c>
      <c r="B162" s="9"/>
      <c r="C162" s="10"/>
      <c r="D162" s="10"/>
      <c r="E162" s="10"/>
      <c r="F162" s="10"/>
      <c r="G162" s="11"/>
      <c r="H162" s="11"/>
      <c r="I162" s="11"/>
      <c r="J162" s="11"/>
      <c r="K162" s="12"/>
      <c r="L162" s="13"/>
      <c r="M162" s="14"/>
      <c r="N162" s="10"/>
      <c r="O162" s="10"/>
      <c r="P162" s="10"/>
      <c r="Q162" s="10"/>
      <c r="R162" s="15" t="str">
        <f t="shared" si="13"/>
        <v/>
      </c>
      <c r="S162" s="16" t="str">
        <f t="shared" si="14"/>
        <v/>
      </c>
      <c r="T162" s="17" t="str">
        <f>IF(S162="","",IF(S162&gt;=Settings!$B$8,"Win",IF(S162&lt;=-Settings!$B$8,"Loss","Breakeven")))</f>
        <v/>
      </c>
      <c r="U162" s="18" t="str">
        <f>IF(L162="","",L162/(Settings!$B$6+SUM(M$5:M161)))</f>
        <v/>
      </c>
      <c r="V162" s="19" t="str">
        <f>IF(M162="","",Settings!$B$6+SUM(M$6:M162))</f>
        <v/>
      </c>
      <c r="W162" s="19" t="str">
        <f>IF(V162="","",MAX(Settings!$B$6,MAX(V$6:V162)))</f>
        <v/>
      </c>
      <c r="X162" s="20" t="str">
        <f t="shared" si="15"/>
        <v/>
      </c>
      <c r="Y162" s="8" t="str">
        <f t="shared" si="16"/>
        <v/>
      </c>
      <c r="Z162" s="21" t="str">
        <f t="shared" si="17"/>
        <v/>
      </c>
    </row>
    <row r="163" spans="1:26" x14ac:dyDescent="0.25">
      <c r="A163" s="8" t="str">
        <f t="shared" si="12"/>
        <v/>
      </c>
      <c r="B163" s="9"/>
      <c r="C163" s="10"/>
      <c r="D163" s="10"/>
      <c r="E163" s="10"/>
      <c r="F163" s="10"/>
      <c r="G163" s="11"/>
      <c r="H163" s="11"/>
      <c r="I163" s="11"/>
      <c r="J163" s="11"/>
      <c r="K163" s="12"/>
      <c r="L163" s="13"/>
      <c r="M163" s="14"/>
      <c r="N163" s="10"/>
      <c r="O163" s="10"/>
      <c r="P163" s="10"/>
      <c r="Q163" s="10"/>
      <c r="R163" s="15" t="str">
        <f t="shared" si="13"/>
        <v/>
      </c>
      <c r="S163" s="16" t="str">
        <f t="shared" si="14"/>
        <v/>
      </c>
      <c r="T163" s="17" t="str">
        <f>IF(S163="","",IF(S163&gt;=Settings!$B$8,"Win",IF(S163&lt;=-Settings!$B$8,"Loss","Breakeven")))</f>
        <v/>
      </c>
      <c r="U163" s="18" t="str">
        <f>IF(L163="","",L163/(Settings!$B$6+SUM(M$5:M162)))</f>
        <v/>
      </c>
      <c r="V163" s="19" t="str">
        <f>IF(M163="","",Settings!$B$6+SUM(M$6:M163))</f>
        <v/>
      </c>
      <c r="W163" s="19" t="str">
        <f>IF(V163="","",MAX(Settings!$B$6,MAX(V$6:V163)))</f>
        <v/>
      </c>
      <c r="X163" s="20" t="str">
        <f t="shared" si="15"/>
        <v/>
      </c>
      <c r="Y163" s="8" t="str">
        <f t="shared" si="16"/>
        <v/>
      </c>
      <c r="Z163" s="21" t="str">
        <f t="shared" si="17"/>
        <v/>
      </c>
    </row>
    <row r="164" spans="1:26" x14ac:dyDescent="0.25">
      <c r="A164" s="8" t="str">
        <f t="shared" si="12"/>
        <v/>
      </c>
      <c r="B164" s="9"/>
      <c r="C164" s="10"/>
      <c r="D164" s="10"/>
      <c r="E164" s="10"/>
      <c r="F164" s="10"/>
      <c r="G164" s="11"/>
      <c r="H164" s="11"/>
      <c r="I164" s="11"/>
      <c r="J164" s="11"/>
      <c r="K164" s="12"/>
      <c r="L164" s="13"/>
      <c r="M164" s="14"/>
      <c r="N164" s="10"/>
      <c r="O164" s="10"/>
      <c r="P164" s="10"/>
      <c r="Q164" s="10"/>
      <c r="R164" s="15" t="str">
        <f t="shared" si="13"/>
        <v/>
      </c>
      <c r="S164" s="16" t="str">
        <f t="shared" si="14"/>
        <v/>
      </c>
      <c r="T164" s="17" t="str">
        <f>IF(S164="","",IF(S164&gt;=Settings!$B$8,"Win",IF(S164&lt;=-Settings!$B$8,"Loss","Breakeven")))</f>
        <v/>
      </c>
      <c r="U164" s="18" t="str">
        <f>IF(L164="","",L164/(Settings!$B$6+SUM(M$5:M163)))</f>
        <v/>
      </c>
      <c r="V164" s="19" t="str">
        <f>IF(M164="","",Settings!$B$6+SUM(M$6:M164))</f>
        <v/>
      </c>
      <c r="W164" s="19" t="str">
        <f>IF(V164="","",MAX(Settings!$B$6,MAX(V$6:V164)))</f>
        <v/>
      </c>
      <c r="X164" s="20" t="str">
        <f t="shared" si="15"/>
        <v/>
      </c>
      <c r="Y164" s="8" t="str">
        <f t="shared" si="16"/>
        <v/>
      </c>
      <c r="Z164" s="21" t="str">
        <f t="shared" si="17"/>
        <v/>
      </c>
    </row>
    <row r="165" spans="1:26" x14ac:dyDescent="0.25">
      <c r="A165" s="8" t="str">
        <f t="shared" si="12"/>
        <v/>
      </c>
      <c r="B165" s="9"/>
      <c r="C165" s="10"/>
      <c r="D165" s="10"/>
      <c r="E165" s="10"/>
      <c r="F165" s="10"/>
      <c r="G165" s="11"/>
      <c r="H165" s="11"/>
      <c r="I165" s="11"/>
      <c r="J165" s="11"/>
      <c r="K165" s="12"/>
      <c r="L165" s="13"/>
      <c r="M165" s="14"/>
      <c r="N165" s="10"/>
      <c r="O165" s="10"/>
      <c r="P165" s="10"/>
      <c r="Q165" s="10"/>
      <c r="R165" s="15" t="str">
        <f t="shared" si="13"/>
        <v/>
      </c>
      <c r="S165" s="16" t="str">
        <f t="shared" si="14"/>
        <v/>
      </c>
      <c r="T165" s="17" t="str">
        <f>IF(S165="","",IF(S165&gt;=Settings!$B$8,"Win",IF(S165&lt;=-Settings!$B$8,"Loss","Breakeven")))</f>
        <v/>
      </c>
      <c r="U165" s="18" t="str">
        <f>IF(L165="","",L165/(Settings!$B$6+SUM(M$5:M164)))</f>
        <v/>
      </c>
      <c r="V165" s="19" t="str">
        <f>IF(M165="","",Settings!$B$6+SUM(M$6:M165))</f>
        <v/>
      </c>
      <c r="W165" s="19" t="str">
        <f>IF(V165="","",MAX(Settings!$B$6,MAX(V$6:V165)))</f>
        <v/>
      </c>
      <c r="X165" s="20" t="str">
        <f t="shared" si="15"/>
        <v/>
      </c>
      <c r="Y165" s="8" t="str">
        <f t="shared" si="16"/>
        <v/>
      </c>
      <c r="Z165" s="21" t="str">
        <f t="shared" si="17"/>
        <v/>
      </c>
    </row>
    <row r="166" spans="1:26" x14ac:dyDescent="0.25">
      <c r="A166" s="8" t="str">
        <f t="shared" si="12"/>
        <v/>
      </c>
      <c r="B166" s="9"/>
      <c r="C166" s="10"/>
      <c r="D166" s="10"/>
      <c r="E166" s="10"/>
      <c r="F166" s="10"/>
      <c r="G166" s="11"/>
      <c r="H166" s="11"/>
      <c r="I166" s="11"/>
      <c r="J166" s="11"/>
      <c r="K166" s="12"/>
      <c r="L166" s="13"/>
      <c r="M166" s="14"/>
      <c r="N166" s="10"/>
      <c r="O166" s="10"/>
      <c r="P166" s="10"/>
      <c r="Q166" s="10"/>
      <c r="R166" s="15" t="str">
        <f t="shared" si="13"/>
        <v/>
      </c>
      <c r="S166" s="16" t="str">
        <f t="shared" si="14"/>
        <v/>
      </c>
      <c r="T166" s="17" t="str">
        <f>IF(S166="","",IF(S166&gt;=Settings!$B$8,"Win",IF(S166&lt;=-Settings!$B$8,"Loss","Breakeven")))</f>
        <v/>
      </c>
      <c r="U166" s="18" t="str">
        <f>IF(L166="","",L166/(Settings!$B$6+SUM(M$5:M165)))</f>
        <v/>
      </c>
      <c r="V166" s="19" t="str">
        <f>IF(M166="","",Settings!$B$6+SUM(M$6:M166))</f>
        <v/>
      </c>
      <c r="W166" s="19" t="str">
        <f>IF(V166="","",MAX(Settings!$B$6,MAX(V$6:V166)))</f>
        <v/>
      </c>
      <c r="X166" s="20" t="str">
        <f t="shared" si="15"/>
        <v/>
      </c>
      <c r="Y166" s="8" t="str">
        <f t="shared" si="16"/>
        <v/>
      </c>
      <c r="Z166" s="21" t="str">
        <f t="shared" si="17"/>
        <v/>
      </c>
    </row>
    <row r="167" spans="1:26" x14ac:dyDescent="0.25">
      <c r="A167" s="8" t="str">
        <f t="shared" si="12"/>
        <v/>
      </c>
      <c r="B167" s="9"/>
      <c r="C167" s="10"/>
      <c r="D167" s="10"/>
      <c r="E167" s="10"/>
      <c r="F167" s="10"/>
      <c r="G167" s="11"/>
      <c r="H167" s="11"/>
      <c r="I167" s="11"/>
      <c r="J167" s="11"/>
      <c r="K167" s="12"/>
      <c r="L167" s="13"/>
      <c r="M167" s="14"/>
      <c r="N167" s="10"/>
      <c r="O167" s="10"/>
      <c r="P167" s="10"/>
      <c r="Q167" s="10"/>
      <c r="R167" s="15" t="str">
        <f t="shared" si="13"/>
        <v/>
      </c>
      <c r="S167" s="16" t="str">
        <f t="shared" si="14"/>
        <v/>
      </c>
      <c r="T167" s="17" t="str">
        <f>IF(S167="","",IF(S167&gt;=Settings!$B$8,"Win",IF(S167&lt;=-Settings!$B$8,"Loss","Breakeven")))</f>
        <v/>
      </c>
      <c r="U167" s="18" t="str">
        <f>IF(L167="","",L167/(Settings!$B$6+SUM(M$5:M166)))</f>
        <v/>
      </c>
      <c r="V167" s="19" t="str">
        <f>IF(M167="","",Settings!$B$6+SUM(M$6:M167))</f>
        <v/>
      </c>
      <c r="W167" s="19" t="str">
        <f>IF(V167="","",MAX(Settings!$B$6,MAX(V$6:V167)))</f>
        <v/>
      </c>
      <c r="X167" s="20" t="str">
        <f t="shared" si="15"/>
        <v/>
      </c>
      <c r="Y167" s="8" t="str">
        <f t="shared" si="16"/>
        <v/>
      </c>
      <c r="Z167" s="21" t="str">
        <f t="shared" si="17"/>
        <v/>
      </c>
    </row>
    <row r="168" spans="1:26" x14ac:dyDescent="0.25">
      <c r="A168" s="8" t="str">
        <f t="shared" si="12"/>
        <v/>
      </c>
      <c r="B168" s="9"/>
      <c r="C168" s="10"/>
      <c r="D168" s="10"/>
      <c r="E168" s="10"/>
      <c r="F168" s="10"/>
      <c r="G168" s="11"/>
      <c r="H168" s="11"/>
      <c r="I168" s="11"/>
      <c r="J168" s="11"/>
      <c r="K168" s="12"/>
      <c r="L168" s="13"/>
      <c r="M168" s="14"/>
      <c r="N168" s="10"/>
      <c r="O168" s="10"/>
      <c r="P168" s="10"/>
      <c r="Q168" s="10"/>
      <c r="R168" s="15" t="str">
        <f t="shared" si="13"/>
        <v/>
      </c>
      <c r="S168" s="16" t="str">
        <f t="shared" si="14"/>
        <v/>
      </c>
      <c r="T168" s="17" t="str">
        <f>IF(S168="","",IF(S168&gt;=Settings!$B$8,"Win",IF(S168&lt;=-Settings!$B$8,"Loss","Breakeven")))</f>
        <v/>
      </c>
      <c r="U168" s="18" t="str">
        <f>IF(L168="","",L168/(Settings!$B$6+SUM(M$5:M167)))</f>
        <v/>
      </c>
      <c r="V168" s="19" t="str">
        <f>IF(M168="","",Settings!$B$6+SUM(M$6:M168))</f>
        <v/>
      </c>
      <c r="W168" s="19" t="str">
        <f>IF(V168="","",MAX(Settings!$B$6,MAX(V$6:V168)))</f>
        <v/>
      </c>
      <c r="X168" s="20" t="str">
        <f t="shared" si="15"/>
        <v/>
      </c>
      <c r="Y168" s="8" t="str">
        <f t="shared" si="16"/>
        <v/>
      </c>
      <c r="Z168" s="21" t="str">
        <f t="shared" si="17"/>
        <v/>
      </c>
    </row>
    <row r="169" spans="1:26" x14ac:dyDescent="0.25">
      <c r="A169" s="8" t="str">
        <f t="shared" si="12"/>
        <v/>
      </c>
      <c r="B169" s="9"/>
      <c r="C169" s="10"/>
      <c r="D169" s="10"/>
      <c r="E169" s="10"/>
      <c r="F169" s="10"/>
      <c r="G169" s="11"/>
      <c r="H169" s="11"/>
      <c r="I169" s="11"/>
      <c r="J169" s="11"/>
      <c r="K169" s="12"/>
      <c r="L169" s="13"/>
      <c r="M169" s="14"/>
      <c r="N169" s="10"/>
      <c r="O169" s="10"/>
      <c r="P169" s="10"/>
      <c r="Q169" s="10"/>
      <c r="R169" s="15" t="str">
        <f t="shared" si="13"/>
        <v/>
      </c>
      <c r="S169" s="16" t="str">
        <f t="shared" si="14"/>
        <v/>
      </c>
      <c r="T169" s="17" t="str">
        <f>IF(S169="","",IF(S169&gt;=Settings!$B$8,"Win",IF(S169&lt;=-Settings!$B$8,"Loss","Breakeven")))</f>
        <v/>
      </c>
      <c r="U169" s="18" t="str">
        <f>IF(L169="","",L169/(Settings!$B$6+SUM(M$5:M168)))</f>
        <v/>
      </c>
      <c r="V169" s="19" t="str">
        <f>IF(M169="","",Settings!$B$6+SUM(M$6:M169))</f>
        <v/>
      </c>
      <c r="W169" s="19" t="str">
        <f>IF(V169="","",MAX(Settings!$B$6,MAX(V$6:V169)))</f>
        <v/>
      </c>
      <c r="X169" s="20" t="str">
        <f t="shared" si="15"/>
        <v/>
      </c>
      <c r="Y169" s="8" t="str">
        <f t="shared" si="16"/>
        <v/>
      </c>
      <c r="Z169" s="21" t="str">
        <f t="shared" si="17"/>
        <v/>
      </c>
    </row>
    <row r="170" spans="1:26" x14ac:dyDescent="0.25">
      <c r="A170" s="8" t="str">
        <f t="shared" si="12"/>
        <v/>
      </c>
      <c r="B170" s="9"/>
      <c r="C170" s="10"/>
      <c r="D170" s="10"/>
      <c r="E170" s="10"/>
      <c r="F170" s="10"/>
      <c r="G170" s="11"/>
      <c r="H170" s="11"/>
      <c r="I170" s="11"/>
      <c r="J170" s="11"/>
      <c r="K170" s="12"/>
      <c r="L170" s="13"/>
      <c r="M170" s="14"/>
      <c r="N170" s="10"/>
      <c r="O170" s="10"/>
      <c r="P170" s="10"/>
      <c r="Q170" s="10"/>
      <c r="R170" s="15" t="str">
        <f t="shared" si="13"/>
        <v/>
      </c>
      <c r="S170" s="16" t="str">
        <f t="shared" si="14"/>
        <v/>
      </c>
      <c r="T170" s="17" t="str">
        <f>IF(S170="","",IF(S170&gt;=Settings!$B$8,"Win",IF(S170&lt;=-Settings!$B$8,"Loss","Breakeven")))</f>
        <v/>
      </c>
      <c r="U170" s="18" t="str">
        <f>IF(L170="","",L170/(Settings!$B$6+SUM(M$5:M169)))</f>
        <v/>
      </c>
      <c r="V170" s="19" t="str">
        <f>IF(M170="","",Settings!$B$6+SUM(M$6:M170))</f>
        <v/>
      </c>
      <c r="W170" s="19" t="str">
        <f>IF(V170="","",MAX(Settings!$B$6,MAX(V$6:V170)))</f>
        <v/>
      </c>
      <c r="X170" s="20" t="str">
        <f t="shared" si="15"/>
        <v/>
      </c>
      <c r="Y170" s="8" t="str">
        <f t="shared" si="16"/>
        <v/>
      </c>
      <c r="Z170" s="21" t="str">
        <f t="shared" si="17"/>
        <v/>
      </c>
    </row>
    <row r="171" spans="1:26" x14ac:dyDescent="0.25">
      <c r="A171" s="8" t="str">
        <f t="shared" si="12"/>
        <v/>
      </c>
      <c r="B171" s="9"/>
      <c r="C171" s="10"/>
      <c r="D171" s="10"/>
      <c r="E171" s="10"/>
      <c r="F171" s="10"/>
      <c r="G171" s="11"/>
      <c r="H171" s="11"/>
      <c r="I171" s="11"/>
      <c r="J171" s="11"/>
      <c r="K171" s="12"/>
      <c r="L171" s="13"/>
      <c r="M171" s="14"/>
      <c r="N171" s="10"/>
      <c r="O171" s="10"/>
      <c r="P171" s="10"/>
      <c r="Q171" s="10"/>
      <c r="R171" s="15" t="str">
        <f t="shared" si="13"/>
        <v/>
      </c>
      <c r="S171" s="16" t="str">
        <f t="shared" si="14"/>
        <v/>
      </c>
      <c r="T171" s="17" t="str">
        <f>IF(S171="","",IF(S171&gt;=Settings!$B$8,"Win",IF(S171&lt;=-Settings!$B$8,"Loss","Breakeven")))</f>
        <v/>
      </c>
      <c r="U171" s="18" t="str">
        <f>IF(L171="","",L171/(Settings!$B$6+SUM(M$5:M170)))</f>
        <v/>
      </c>
      <c r="V171" s="19" t="str">
        <f>IF(M171="","",Settings!$B$6+SUM(M$6:M171))</f>
        <v/>
      </c>
      <c r="W171" s="19" t="str">
        <f>IF(V171="","",MAX(Settings!$B$6,MAX(V$6:V171)))</f>
        <v/>
      </c>
      <c r="X171" s="20" t="str">
        <f t="shared" si="15"/>
        <v/>
      </c>
      <c r="Y171" s="8" t="str">
        <f t="shared" si="16"/>
        <v/>
      </c>
      <c r="Z171" s="21" t="str">
        <f t="shared" si="17"/>
        <v/>
      </c>
    </row>
    <row r="172" spans="1:26" x14ac:dyDescent="0.25">
      <c r="A172" s="8" t="str">
        <f t="shared" si="12"/>
        <v/>
      </c>
      <c r="B172" s="9"/>
      <c r="C172" s="10"/>
      <c r="D172" s="10"/>
      <c r="E172" s="10"/>
      <c r="F172" s="10"/>
      <c r="G172" s="11"/>
      <c r="H172" s="11"/>
      <c r="I172" s="11"/>
      <c r="J172" s="11"/>
      <c r="K172" s="12"/>
      <c r="L172" s="13"/>
      <c r="M172" s="14"/>
      <c r="N172" s="10"/>
      <c r="O172" s="10"/>
      <c r="P172" s="10"/>
      <c r="Q172" s="10"/>
      <c r="R172" s="15" t="str">
        <f t="shared" si="13"/>
        <v/>
      </c>
      <c r="S172" s="16" t="str">
        <f t="shared" si="14"/>
        <v/>
      </c>
      <c r="T172" s="17" t="str">
        <f>IF(S172="","",IF(S172&gt;=Settings!$B$8,"Win",IF(S172&lt;=-Settings!$B$8,"Loss","Breakeven")))</f>
        <v/>
      </c>
      <c r="U172" s="18" t="str">
        <f>IF(L172="","",L172/(Settings!$B$6+SUM(M$5:M171)))</f>
        <v/>
      </c>
      <c r="V172" s="19" t="str">
        <f>IF(M172="","",Settings!$B$6+SUM(M$6:M172))</f>
        <v/>
      </c>
      <c r="W172" s="19" t="str">
        <f>IF(V172="","",MAX(Settings!$B$6,MAX(V$6:V172)))</f>
        <v/>
      </c>
      <c r="X172" s="20" t="str">
        <f t="shared" si="15"/>
        <v/>
      </c>
      <c r="Y172" s="8" t="str">
        <f t="shared" si="16"/>
        <v/>
      </c>
      <c r="Z172" s="21" t="str">
        <f t="shared" si="17"/>
        <v/>
      </c>
    </row>
    <row r="173" spans="1:26" x14ac:dyDescent="0.25">
      <c r="A173" s="8" t="str">
        <f t="shared" si="12"/>
        <v/>
      </c>
      <c r="B173" s="9"/>
      <c r="C173" s="10"/>
      <c r="D173" s="10"/>
      <c r="E173" s="10"/>
      <c r="F173" s="10"/>
      <c r="G173" s="11"/>
      <c r="H173" s="11"/>
      <c r="I173" s="11"/>
      <c r="J173" s="11"/>
      <c r="K173" s="12"/>
      <c r="L173" s="13"/>
      <c r="M173" s="14"/>
      <c r="N173" s="10"/>
      <c r="O173" s="10"/>
      <c r="P173" s="10"/>
      <c r="Q173" s="10"/>
      <c r="R173" s="15" t="str">
        <f t="shared" si="13"/>
        <v/>
      </c>
      <c r="S173" s="16" t="str">
        <f t="shared" si="14"/>
        <v/>
      </c>
      <c r="T173" s="17" t="str">
        <f>IF(S173="","",IF(S173&gt;=Settings!$B$8,"Win",IF(S173&lt;=-Settings!$B$8,"Loss","Breakeven")))</f>
        <v/>
      </c>
      <c r="U173" s="18" t="str">
        <f>IF(L173="","",L173/(Settings!$B$6+SUM(M$5:M172)))</f>
        <v/>
      </c>
      <c r="V173" s="19" t="str">
        <f>IF(M173="","",Settings!$B$6+SUM(M$6:M173))</f>
        <v/>
      </c>
      <c r="W173" s="19" t="str">
        <f>IF(V173="","",MAX(Settings!$B$6,MAX(V$6:V173)))</f>
        <v/>
      </c>
      <c r="X173" s="20" t="str">
        <f t="shared" si="15"/>
        <v/>
      </c>
      <c r="Y173" s="8" t="str">
        <f t="shared" si="16"/>
        <v/>
      </c>
      <c r="Z173" s="21" t="str">
        <f t="shared" si="17"/>
        <v/>
      </c>
    </row>
    <row r="174" spans="1:26" x14ac:dyDescent="0.25">
      <c r="A174" s="8" t="str">
        <f t="shared" si="12"/>
        <v/>
      </c>
      <c r="B174" s="9"/>
      <c r="C174" s="10"/>
      <c r="D174" s="10"/>
      <c r="E174" s="10"/>
      <c r="F174" s="10"/>
      <c r="G174" s="11"/>
      <c r="H174" s="11"/>
      <c r="I174" s="11"/>
      <c r="J174" s="11"/>
      <c r="K174" s="12"/>
      <c r="L174" s="13"/>
      <c r="M174" s="14"/>
      <c r="N174" s="10"/>
      <c r="O174" s="10"/>
      <c r="P174" s="10"/>
      <c r="Q174" s="10"/>
      <c r="R174" s="15" t="str">
        <f t="shared" si="13"/>
        <v/>
      </c>
      <c r="S174" s="16" t="str">
        <f t="shared" si="14"/>
        <v/>
      </c>
      <c r="T174" s="17" t="str">
        <f>IF(S174="","",IF(S174&gt;=Settings!$B$8,"Win",IF(S174&lt;=-Settings!$B$8,"Loss","Breakeven")))</f>
        <v/>
      </c>
      <c r="U174" s="18" t="str">
        <f>IF(L174="","",L174/(Settings!$B$6+SUM(M$5:M173)))</f>
        <v/>
      </c>
      <c r="V174" s="19" t="str">
        <f>IF(M174="","",Settings!$B$6+SUM(M$6:M174))</f>
        <v/>
      </c>
      <c r="W174" s="19" t="str">
        <f>IF(V174="","",MAX(Settings!$B$6,MAX(V$6:V174)))</f>
        <v/>
      </c>
      <c r="X174" s="20" t="str">
        <f t="shared" si="15"/>
        <v/>
      </c>
      <c r="Y174" s="8" t="str">
        <f t="shared" si="16"/>
        <v/>
      </c>
      <c r="Z174" s="21" t="str">
        <f t="shared" si="17"/>
        <v/>
      </c>
    </row>
    <row r="175" spans="1:26" x14ac:dyDescent="0.25">
      <c r="A175" s="8" t="str">
        <f t="shared" si="12"/>
        <v/>
      </c>
      <c r="B175" s="9"/>
      <c r="C175" s="10"/>
      <c r="D175" s="10"/>
      <c r="E175" s="10"/>
      <c r="F175" s="10"/>
      <c r="G175" s="11"/>
      <c r="H175" s="11"/>
      <c r="I175" s="11"/>
      <c r="J175" s="11"/>
      <c r="K175" s="12"/>
      <c r="L175" s="13"/>
      <c r="M175" s="14"/>
      <c r="N175" s="10"/>
      <c r="O175" s="10"/>
      <c r="P175" s="10"/>
      <c r="Q175" s="10"/>
      <c r="R175" s="15" t="str">
        <f t="shared" si="13"/>
        <v/>
      </c>
      <c r="S175" s="16" t="str">
        <f t="shared" si="14"/>
        <v/>
      </c>
      <c r="T175" s="17" t="str">
        <f>IF(S175="","",IF(S175&gt;=Settings!$B$8,"Win",IF(S175&lt;=-Settings!$B$8,"Loss","Breakeven")))</f>
        <v/>
      </c>
      <c r="U175" s="18" t="str">
        <f>IF(L175="","",L175/(Settings!$B$6+SUM(M$5:M174)))</f>
        <v/>
      </c>
      <c r="V175" s="19" t="str">
        <f>IF(M175="","",Settings!$B$6+SUM(M$6:M175))</f>
        <v/>
      </c>
      <c r="W175" s="19" t="str">
        <f>IF(V175="","",MAX(Settings!$B$6,MAX(V$6:V175)))</f>
        <v/>
      </c>
      <c r="X175" s="20" t="str">
        <f t="shared" si="15"/>
        <v/>
      </c>
      <c r="Y175" s="8" t="str">
        <f t="shared" si="16"/>
        <v/>
      </c>
      <c r="Z175" s="21" t="str">
        <f t="shared" si="17"/>
        <v/>
      </c>
    </row>
    <row r="176" spans="1:26" x14ac:dyDescent="0.25">
      <c r="A176" s="8" t="str">
        <f t="shared" si="12"/>
        <v/>
      </c>
      <c r="B176" s="9"/>
      <c r="C176" s="10"/>
      <c r="D176" s="10"/>
      <c r="E176" s="10"/>
      <c r="F176" s="10"/>
      <c r="G176" s="11"/>
      <c r="H176" s="11"/>
      <c r="I176" s="11"/>
      <c r="J176" s="11"/>
      <c r="K176" s="12"/>
      <c r="L176" s="13"/>
      <c r="M176" s="14"/>
      <c r="N176" s="10"/>
      <c r="O176" s="10"/>
      <c r="P176" s="10"/>
      <c r="Q176" s="10"/>
      <c r="R176" s="15" t="str">
        <f t="shared" si="13"/>
        <v/>
      </c>
      <c r="S176" s="16" t="str">
        <f t="shared" si="14"/>
        <v/>
      </c>
      <c r="T176" s="17" t="str">
        <f>IF(S176="","",IF(S176&gt;=Settings!$B$8,"Win",IF(S176&lt;=-Settings!$B$8,"Loss","Breakeven")))</f>
        <v/>
      </c>
      <c r="U176" s="18" t="str">
        <f>IF(L176="","",L176/(Settings!$B$6+SUM(M$5:M175)))</f>
        <v/>
      </c>
      <c r="V176" s="19" t="str">
        <f>IF(M176="","",Settings!$B$6+SUM(M$6:M176))</f>
        <v/>
      </c>
      <c r="W176" s="19" t="str">
        <f>IF(V176="","",MAX(Settings!$B$6,MAX(V$6:V176)))</f>
        <v/>
      </c>
      <c r="X176" s="20" t="str">
        <f t="shared" si="15"/>
        <v/>
      </c>
      <c r="Y176" s="8" t="str">
        <f t="shared" si="16"/>
        <v/>
      </c>
      <c r="Z176" s="21" t="str">
        <f t="shared" si="17"/>
        <v/>
      </c>
    </row>
    <row r="177" spans="1:26" x14ac:dyDescent="0.25">
      <c r="A177" s="8" t="str">
        <f t="shared" si="12"/>
        <v/>
      </c>
      <c r="B177" s="9"/>
      <c r="C177" s="10"/>
      <c r="D177" s="10"/>
      <c r="E177" s="10"/>
      <c r="F177" s="10"/>
      <c r="G177" s="11"/>
      <c r="H177" s="11"/>
      <c r="I177" s="11"/>
      <c r="J177" s="11"/>
      <c r="K177" s="12"/>
      <c r="L177" s="13"/>
      <c r="M177" s="14"/>
      <c r="N177" s="10"/>
      <c r="O177" s="10"/>
      <c r="P177" s="10"/>
      <c r="Q177" s="10"/>
      <c r="R177" s="15" t="str">
        <f t="shared" si="13"/>
        <v/>
      </c>
      <c r="S177" s="16" t="str">
        <f t="shared" si="14"/>
        <v/>
      </c>
      <c r="T177" s="17" t="str">
        <f>IF(S177="","",IF(S177&gt;=Settings!$B$8,"Win",IF(S177&lt;=-Settings!$B$8,"Loss","Breakeven")))</f>
        <v/>
      </c>
      <c r="U177" s="18" t="str">
        <f>IF(L177="","",L177/(Settings!$B$6+SUM(M$5:M176)))</f>
        <v/>
      </c>
      <c r="V177" s="19" t="str">
        <f>IF(M177="","",Settings!$B$6+SUM(M$6:M177))</f>
        <v/>
      </c>
      <c r="W177" s="19" t="str">
        <f>IF(V177="","",MAX(Settings!$B$6,MAX(V$6:V177)))</f>
        <v/>
      </c>
      <c r="X177" s="20" t="str">
        <f t="shared" si="15"/>
        <v/>
      </c>
      <c r="Y177" s="8" t="str">
        <f t="shared" si="16"/>
        <v/>
      </c>
      <c r="Z177" s="21" t="str">
        <f t="shared" si="17"/>
        <v/>
      </c>
    </row>
    <row r="178" spans="1:26" x14ac:dyDescent="0.25">
      <c r="A178" s="8" t="str">
        <f t="shared" si="12"/>
        <v/>
      </c>
      <c r="B178" s="9"/>
      <c r="C178" s="10"/>
      <c r="D178" s="10"/>
      <c r="E178" s="10"/>
      <c r="F178" s="10"/>
      <c r="G178" s="11"/>
      <c r="H178" s="11"/>
      <c r="I178" s="11"/>
      <c r="J178" s="11"/>
      <c r="K178" s="12"/>
      <c r="L178" s="13"/>
      <c r="M178" s="14"/>
      <c r="N178" s="10"/>
      <c r="O178" s="10"/>
      <c r="P178" s="10"/>
      <c r="Q178" s="10"/>
      <c r="R178" s="15" t="str">
        <f t="shared" si="13"/>
        <v/>
      </c>
      <c r="S178" s="16" t="str">
        <f t="shared" si="14"/>
        <v/>
      </c>
      <c r="T178" s="17" t="str">
        <f>IF(S178="","",IF(S178&gt;=Settings!$B$8,"Win",IF(S178&lt;=-Settings!$B$8,"Loss","Breakeven")))</f>
        <v/>
      </c>
      <c r="U178" s="18" t="str">
        <f>IF(L178="","",L178/(Settings!$B$6+SUM(M$5:M177)))</f>
        <v/>
      </c>
      <c r="V178" s="19" t="str">
        <f>IF(M178="","",Settings!$B$6+SUM(M$6:M178))</f>
        <v/>
      </c>
      <c r="W178" s="19" t="str">
        <f>IF(V178="","",MAX(Settings!$B$6,MAX(V$6:V178)))</f>
        <v/>
      </c>
      <c r="X178" s="20" t="str">
        <f t="shared" si="15"/>
        <v/>
      </c>
      <c r="Y178" s="8" t="str">
        <f t="shared" si="16"/>
        <v/>
      </c>
      <c r="Z178" s="21" t="str">
        <f t="shared" si="17"/>
        <v/>
      </c>
    </row>
    <row r="179" spans="1:26" x14ac:dyDescent="0.25">
      <c r="A179" s="8" t="str">
        <f t="shared" si="12"/>
        <v/>
      </c>
      <c r="B179" s="9"/>
      <c r="C179" s="10"/>
      <c r="D179" s="10"/>
      <c r="E179" s="10"/>
      <c r="F179" s="10"/>
      <c r="G179" s="11"/>
      <c r="H179" s="11"/>
      <c r="I179" s="11"/>
      <c r="J179" s="11"/>
      <c r="K179" s="12"/>
      <c r="L179" s="13"/>
      <c r="M179" s="14"/>
      <c r="N179" s="10"/>
      <c r="O179" s="10"/>
      <c r="P179" s="10"/>
      <c r="Q179" s="10"/>
      <c r="R179" s="15" t="str">
        <f t="shared" si="13"/>
        <v/>
      </c>
      <c r="S179" s="16" t="str">
        <f t="shared" si="14"/>
        <v/>
      </c>
      <c r="T179" s="17" t="str">
        <f>IF(S179="","",IF(S179&gt;=Settings!$B$8,"Win",IF(S179&lt;=-Settings!$B$8,"Loss","Breakeven")))</f>
        <v/>
      </c>
      <c r="U179" s="18" t="str">
        <f>IF(L179="","",L179/(Settings!$B$6+SUM(M$5:M178)))</f>
        <v/>
      </c>
      <c r="V179" s="19" t="str">
        <f>IF(M179="","",Settings!$B$6+SUM(M$6:M179))</f>
        <v/>
      </c>
      <c r="W179" s="19" t="str">
        <f>IF(V179="","",MAX(Settings!$B$6,MAX(V$6:V179)))</f>
        <v/>
      </c>
      <c r="X179" s="20" t="str">
        <f t="shared" si="15"/>
        <v/>
      </c>
      <c r="Y179" s="8" t="str">
        <f t="shared" si="16"/>
        <v/>
      </c>
      <c r="Z179" s="21" t="str">
        <f t="shared" si="17"/>
        <v/>
      </c>
    </row>
    <row r="180" spans="1:26" x14ac:dyDescent="0.25">
      <c r="A180" s="8" t="str">
        <f t="shared" si="12"/>
        <v/>
      </c>
      <c r="B180" s="9"/>
      <c r="C180" s="10"/>
      <c r="D180" s="10"/>
      <c r="E180" s="10"/>
      <c r="F180" s="10"/>
      <c r="G180" s="11"/>
      <c r="H180" s="11"/>
      <c r="I180" s="11"/>
      <c r="J180" s="11"/>
      <c r="K180" s="12"/>
      <c r="L180" s="13"/>
      <c r="M180" s="14"/>
      <c r="N180" s="10"/>
      <c r="O180" s="10"/>
      <c r="P180" s="10"/>
      <c r="Q180" s="10"/>
      <c r="R180" s="15" t="str">
        <f t="shared" si="13"/>
        <v/>
      </c>
      <c r="S180" s="16" t="str">
        <f t="shared" si="14"/>
        <v/>
      </c>
      <c r="T180" s="17" t="str">
        <f>IF(S180="","",IF(S180&gt;=Settings!$B$8,"Win",IF(S180&lt;=-Settings!$B$8,"Loss","Breakeven")))</f>
        <v/>
      </c>
      <c r="U180" s="18" t="str">
        <f>IF(L180="","",L180/(Settings!$B$6+SUM(M$5:M179)))</f>
        <v/>
      </c>
      <c r="V180" s="19" t="str">
        <f>IF(M180="","",Settings!$B$6+SUM(M$6:M180))</f>
        <v/>
      </c>
      <c r="W180" s="19" t="str">
        <f>IF(V180="","",MAX(Settings!$B$6,MAX(V$6:V180)))</f>
        <v/>
      </c>
      <c r="X180" s="20" t="str">
        <f t="shared" si="15"/>
        <v/>
      </c>
      <c r="Y180" s="8" t="str">
        <f t="shared" si="16"/>
        <v/>
      </c>
      <c r="Z180" s="21" t="str">
        <f t="shared" si="17"/>
        <v/>
      </c>
    </row>
    <row r="181" spans="1:26" x14ac:dyDescent="0.25">
      <c r="A181" s="8" t="str">
        <f t="shared" si="12"/>
        <v/>
      </c>
      <c r="B181" s="9"/>
      <c r="C181" s="10"/>
      <c r="D181" s="10"/>
      <c r="E181" s="10"/>
      <c r="F181" s="10"/>
      <c r="G181" s="11"/>
      <c r="H181" s="11"/>
      <c r="I181" s="11"/>
      <c r="J181" s="11"/>
      <c r="K181" s="12"/>
      <c r="L181" s="13"/>
      <c r="M181" s="14"/>
      <c r="N181" s="10"/>
      <c r="O181" s="10"/>
      <c r="P181" s="10"/>
      <c r="Q181" s="10"/>
      <c r="R181" s="15" t="str">
        <f t="shared" si="13"/>
        <v/>
      </c>
      <c r="S181" s="16" t="str">
        <f t="shared" si="14"/>
        <v/>
      </c>
      <c r="T181" s="17" t="str">
        <f>IF(S181="","",IF(S181&gt;=Settings!$B$8,"Win",IF(S181&lt;=-Settings!$B$8,"Loss","Breakeven")))</f>
        <v/>
      </c>
      <c r="U181" s="18" t="str">
        <f>IF(L181="","",L181/(Settings!$B$6+SUM(M$5:M180)))</f>
        <v/>
      </c>
      <c r="V181" s="19" t="str">
        <f>IF(M181="","",Settings!$B$6+SUM(M$6:M181))</f>
        <v/>
      </c>
      <c r="W181" s="19" t="str">
        <f>IF(V181="","",MAX(Settings!$B$6,MAX(V$6:V181)))</f>
        <v/>
      </c>
      <c r="X181" s="20" t="str">
        <f t="shared" si="15"/>
        <v/>
      </c>
      <c r="Y181" s="8" t="str">
        <f t="shared" si="16"/>
        <v/>
      </c>
      <c r="Z181" s="21" t="str">
        <f t="shared" si="17"/>
        <v/>
      </c>
    </row>
    <row r="182" spans="1:26" x14ac:dyDescent="0.25">
      <c r="A182" s="8" t="str">
        <f t="shared" si="12"/>
        <v/>
      </c>
      <c r="B182" s="9"/>
      <c r="C182" s="10"/>
      <c r="D182" s="10"/>
      <c r="E182" s="10"/>
      <c r="F182" s="10"/>
      <c r="G182" s="11"/>
      <c r="H182" s="11"/>
      <c r="I182" s="11"/>
      <c r="J182" s="11"/>
      <c r="K182" s="12"/>
      <c r="L182" s="13"/>
      <c r="M182" s="14"/>
      <c r="N182" s="10"/>
      <c r="O182" s="10"/>
      <c r="P182" s="10"/>
      <c r="Q182" s="10"/>
      <c r="R182" s="15" t="str">
        <f t="shared" si="13"/>
        <v/>
      </c>
      <c r="S182" s="16" t="str">
        <f t="shared" si="14"/>
        <v/>
      </c>
      <c r="T182" s="17" t="str">
        <f>IF(S182="","",IF(S182&gt;=Settings!$B$8,"Win",IF(S182&lt;=-Settings!$B$8,"Loss","Breakeven")))</f>
        <v/>
      </c>
      <c r="U182" s="18" t="str">
        <f>IF(L182="","",L182/(Settings!$B$6+SUM(M$5:M181)))</f>
        <v/>
      </c>
      <c r="V182" s="19" t="str">
        <f>IF(M182="","",Settings!$B$6+SUM(M$6:M182))</f>
        <v/>
      </c>
      <c r="W182" s="19" t="str">
        <f>IF(V182="","",MAX(Settings!$B$6,MAX(V$6:V182)))</f>
        <v/>
      </c>
      <c r="X182" s="20" t="str">
        <f t="shared" si="15"/>
        <v/>
      </c>
      <c r="Y182" s="8" t="str">
        <f t="shared" si="16"/>
        <v/>
      </c>
      <c r="Z182" s="21" t="str">
        <f t="shared" si="17"/>
        <v/>
      </c>
    </row>
    <row r="183" spans="1:26" x14ac:dyDescent="0.25">
      <c r="A183" s="8" t="str">
        <f t="shared" si="12"/>
        <v/>
      </c>
      <c r="B183" s="9"/>
      <c r="C183" s="10"/>
      <c r="D183" s="10"/>
      <c r="E183" s="10"/>
      <c r="F183" s="10"/>
      <c r="G183" s="11"/>
      <c r="H183" s="11"/>
      <c r="I183" s="11"/>
      <c r="J183" s="11"/>
      <c r="K183" s="12"/>
      <c r="L183" s="13"/>
      <c r="M183" s="14"/>
      <c r="N183" s="10"/>
      <c r="O183" s="10"/>
      <c r="P183" s="10"/>
      <c r="Q183" s="10"/>
      <c r="R183" s="15" t="str">
        <f t="shared" si="13"/>
        <v/>
      </c>
      <c r="S183" s="16" t="str">
        <f t="shared" si="14"/>
        <v/>
      </c>
      <c r="T183" s="17" t="str">
        <f>IF(S183="","",IF(S183&gt;=Settings!$B$8,"Win",IF(S183&lt;=-Settings!$B$8,"Loss","Breakeven")))</f>
        <v/>
      </c>
      <c r="U183" s="18" t="str">
        <f>IF(L183="","",L183/(Settings!$B$6+SUM(M$5:M182)))</f>
        <v/>
      </c>
      <c r="V183" s="19" t="str">
        <f>IF(M183="","",Settings!$B$6+SUM(M$6:M183))</f>
        <v/>
      </c>
      <c r="W183" s="19" t="str">
        <f>IF(V183="","",MAX(Settings!$B$6,MAX(V$6:V183)))</f>
        <v/>
      </c>
      <c r="X183" s="20" t="str">
        <f t="shared" si="15"/>
        <v/>
      </c>
      <c r="Y183" s="8" t="str">
        <f t="shared" si="16"/>
        <v/>
      </c>
      <c r="Z183" s="21" t="str">
        <f t="shared" si="17"/>
        <v/>
      </c>
    </row>
    <row r="184" spans="1:26" x14ac:dyDescent="0.25">
      <c r="A184" s="8" t="str">
        <f t="shared" si="12"/>
        <v/>
      </c>
      <c r="B184" s="9"/>
      <c r="C184" s="10"/>
      <c r="D184" s="10"/>
      <c r="E184" s="10"/>
      <c r="F184" s="10"/>
      <c r="G184" s="11"/>
      <c r="H184" s="11"/>
      <c r="I184" s="11"/>
      <c r="J184" s="11"/>
      <c r="K184" s="12"/>
      <c r="L184" s="13"/>
      <c r="M184" s="14"/>
      <c r="N184" s="10"/>
      <c r="O184" s="10"/>
      <c r="P184" s="10"/>
      <c r="Q184" s="10"/>
      <c r="R184" s="15" t="str">
        <f t="shared" si="13"/>
        <v/>
      </c>
      <c r="S184" s="16" t="str">
        <f t="shared" si="14"/>
        <v/>
      </c>
      <c r="T184" s="17" t="str">
        <f>IF(S184="","",IF(S184&gt;=Settings!$B$8,"Win",IF(S184&lt;=-Settings!$B$8,"Loss","Breakeven")))</f>
        <v/>
      </c>
      <c r="U184" s="18" t="str">
        <f>IF(L184="","",L184/(Settings!$B$6+SUM(M$5:M183)))</f>
        <v/>
      </c>
      <c r="V184" s="19" t="str">
        <f>IF(M184="","",Settings!$B$6+SUM(M$6:M184))</f>
        <v/>
      </c>
      <c r="W184" s="19" t="str">
        <f>IF(V184="","",MAX(Settings!$B$6,MAX(V$6:V184)))</f>
        <v/>
      </c>
      <c r="X184" s="20" t="str">
        <f t="shared" si="15"/>
        <v/>
      </c>
      <c r="Y184" s="8" t="str">
        <f t="shared" si="16"/>
        <v/>
      </c>
      <c r="Z184" s="21" t="str">
        <f t="shared" si="17"/>
        <v/>
      </c>
    </row>
    <row r="185" spans="1:26" x14ac:dyDescent="0.25">
      <c r="A185" s="8" t="str">
        <f t="shared" si="12"/>
        <v/>
      </c>
      <c r="B185" s="9"/>
      <c r="C185" s="10"/>
      <c r="D185" s="10"/>
      <c r="E185" s="10"/>
      <c r="F185" s="10"/>
      <c r="G185" s="11"/>
      <c r="H185" s="11"/>
      <c r="I185" s="11"/>
      <c r="J185" s="11"/>
      <c r="K185" s="12"/>
      <c r="L185" s="13"/>
      <c r="M185" s="14"/>
      <c r="N185" s="10"/>
      <c r="O185" s="10"/>
      <c r="P185" s="10"/>
      <c r="Q185" s="10"/>
      <c r="R185" s="15" t="str">
        <f t="shared" si="13"/>
        <v/>
      </c>
      <c r="S185" s="16" t="str">
        <f t="shared" si="14"/>
        <v/>
      </c>
      <c r="T185" s="17" t="str">
        <f>IF(S185="","",IF(S185&gt;=Settings!$B$8,"Win",IF(S185&lt;=-Settings!$B$8,"Loss","Breakeven")))</f>
        <v/>
      </c>
      <c r="U185" s="18" t="str">
        <f>IF(L185="","",L185/(Settings!$B$6+SUM(M$5:M184)))</f>
        <v/>
      </c>
      <c r="V185" s="19" t="str">
        <f>IF(M185="","",Settings!$B$6+SUM(M$6:M185))</f>
        <v/>
      </c>
      <c r="W185" s="19" t="str">
        <f>IF(V185="","",MAX(Settings!$B$6,MAX(V$6:V185)))</f>
        <v/>
      </c>
      <c r="X185" s="20" t="str">
        <f t="shared" si="15"/>
        <v/>
      </c>
      <c r="Y185" s="8" t="str">
        <f t="shared" si="16"/>
        <v/>
      </c>
      <c r="Z185" s="21" t="str">
        <f t="shared" si="17"/>
        <v/>
      </c>
    </row>
    <row r="186" spans="1:26" x14ac:dyDescent="0.25">
      <c r="A186" s="8" t="str">
        <f t="shared" si="12"/>
        <v/>
      </c>
      <c r="B186" s="9"/>
      <c r="C186" s="10"/>
      <c r="D186" s="10"/>
      <c r="E186" s="10"/>
      <c r="F186" s="10"/>
      <c r="G186" s="11"/>
      <c r="H186" s="11"/>
      <c r="I186" s="11"/>
      <c r="J186" s="11"/>
      <c r="K186" s="12"/>
      <c r="L186" s="13"/>
      <c r="M186" s="14"/>
      <c r="N186" s="10"/>
      <c r="O186" s="10"/>
      <c r="P186" s="10"/>
      <c r="Q186" s="10"/>
      <c r="R186" s="15" t="str">
        <f t="shared" si="13"/>
        <v/>
      </c>
      <c r="S186" s="16" t="str">
        <f t="shared" si="14"/>
        <v/>
      </c>
      <c r="T186" s="17" t="str">
        <f>IF(S186="","",IF(S186&gt;=Settings!$B$8,"Win",IF(S186&lt;=-Settings!$B$8,"Loss","Breakeven")))</f>
        <v/>
      </c>
      <c r="U186" s="18" t="str">
        <f>IF(L186="","",L186/(Settings!$B$6+SUM(M$5:M185)))</f>
        <v/>
      </c>
      <c r="V186" s="19" t="str">
        <f>IF(M186="","",Settings!$B$6+SUM(M$6:M186))</f>
        <v/>
      </c>
      <c r="W186" s="19" t="str">
        <f>IF(V186="","",MAX(Settings!$B$6,MAX(V$6:V186)))</f>
        <v/>
      </c>
      <c r="X186" s="20" t="str">
        <f t="shared" si="15"/>
        <v/>
      </c>
      <c r="Y186" s="8" t="str">
        <f t="shared" si="16"/>
        <v/>
      </c>
      <c r="Z186" s="21" t="str">
        <f t="shared" si="17"/>
        <v/>
      </c>
    </row>
    <row r="187" spans="1:26" x14ac:dyDescent="0.25">
      <c r="A187" s="8" t="str">
        <f t="shared" si="12"/>
        <v/>
      </c>
      <c r="B187" s="9"/>
      <c r="C187" s="10"/>
      <c r="D187" s="10"/>
      <c r="E187" s="10"/>
      <c r="F187" s="10"/>
      <c r="G187" s="11"/>
      <c r="H187" s="11"/>
      <c r="I187" s="11"/>
      <c r="J187" s="11"/>
      <c r="K187" s="12"/>
      <c r="L187" s="13"/>
      <c r="M187" s="14"/>
      <c r="N187" s="10"/>
      <c r="O187" s="10"/>
      <c r="P187" s="10"/>
      <c r="Q187" s="10"/>
      <c r="R187" s="15" t="str">
        <f t="shared" si="13"/>
        <v/>
      </c>
      <c r="S187" s="16" t="str">
        <f t="shared" si="14"/>
        <v/>
      </c>
      <c r="T187" s="17" t="str">
        <f>IF(S187="","",IF(S187&gt;=Settings!$B$8,"Win",IF(S187&lt;=-Settings!$B$8,"Loss","Breakeven")))</f>
        <v/>
      </c>
      <c r="U187" s="18" t="str">
        <f>IF(L187="","",L187/(Settings!$B$6+SUM(M$5:M186)))</f>
        <v/>
      </c>
      <c r="V187" s="19" t="str">
        <f>IF(M187="","",Settings!$B$6+SUM(M$6:M187))</f>
        <v/>
      </c>
      <c r="W187" s="19" t="str">
        <f>IF(V187="","",MAX(Settings!$B$6,MAX(V$6:V187)))</f>
        <v/>
      </c>
      <c r="X187" s="20" t="str">
        <f t="shared" si="15"/>
        <v/>
      </c>
      <c r="Y187" s="8" t="str">
        <f t="shared" si="16"/>
        <v/>
      </c>
      <c r="Z187" s="21" t="str">
        <f t="shared" si="17"/>
        <v/>
      </c>
    </row>
    <row r="188" spans="1:26" x14ac:dyDescent="0.25">
      <c r="A188" s="8" t="str">
        <f t="shared" si="12"/>
        <v/>
      </c>
      <c r="B188" s="9"/>
      <c r="C188" s="10"/>
      <c r="D188" s="10"/>
      <c r="E188" s="10"/>
      <c r="F188" s="10"/>
      <c r="G188" s="11"/>
      <c r="H188" s="11"/>
      <c r="I188" s="11"/>
      <c r="J188" s="11"/>
      <c r="K188" s="12"/>
      <c r="L188" s="13"/>
      <c r="M188" s="14"/>
      <c r="N188" s="10"/>
      <c r="O188" s="10"/>
      <c r="P188" s="10"/>
      <c r="Q188" s="10"/>
      <c r="R188" s="15" t="str">
        <f t="shared" si="13"/>
        <v/>
      </c>
      <c r="S188" s="16" t="str">
        <f t="shared" si="14"/>
        <v/>
      </c>
      <c r="T188" s="17" t="str">
        <f>IF(S188="","",IF(S188&gt;=Settings!$B$8,"Win",IF(S188&lt;=-Settings!$B$8,"Loss","Breakeven")))</f>
        <v/>
      </c>
      <c r="U188" s="18" t="str">
        <f>IF(L188="","",L188/(Settings!$B$6+SUM(M$5:M187)))</f>
        <v/>
      </c>
      <c r="V188" s="19" t="str">
        <f>IF(M188="","",Settings!$B$6+SUM(M$6:M188))</f>
        <v/>
      </c>
      <c r="W188" s="19" t="str">
        <f>IF(V188="","",MAX(Settings!$B$6,MAX(V$6:V188)))</f>
        <v/>
      </c>
      <c r="X188" s="20" t="str">
        <f t="shared" si="15"/>
        <v/>
      </c>
      <c r="Y188" s="8" t="str">
        <f t="shared" si="16"/>
        <v/>
      </c>
      <c r="Z188" s="21" t="str">
        <f t="shared" si="17"/>
        <v/>
      </c>
    </row>
    <row r="189" spans="1:26" x14ac:dyDescent="0.25">
      <c r="A189" s="8" t="str">
        <f t="shared" si="12"/>
        <v/>
      </c>
      <c r="B189" s="9"/>
      <c r="C189" s="10"/>
      <c r="D189" s="10"/>
      <c r="E189" s="10"/>
      <c r="F189" s="10"/>
      <c r="G189" s="11"/>
      <c r="H189" s="11"/>
      <c r="I189" s="11"/>
      <c r="J189" s="11"/>
      <c r="K189" s="12"/>
      <c r="L189" s="13"/>
      <c r="M189" s="14"/>
      <c r="N189" s="10"/>
      <c r="O189" s="10"/>
      <c r="P189" s="10"/>
      <c r="Q189" s="10"/>
      <c r="R189" s="15" t="str">
        <f t="shared" si="13"/>
        <v/>
      </c>
      <c r="S189" s="16" t="str">
        <f t="shared" si="14"/>
        <v/>
      </c>
      <c r="T189" s="17" t="str">
        <f>IF(S189="","",IF(S189&gt;=Settings!$B$8,"Win",IF(S189&lt;=-Settings!$B$8,"Loss","Breakeven")))</f>
        <v/>
      </c>
      <c r="U189" s="18" t="str">
        <f>IF(L189="","",L189/(Settings!$B$6+SUM(M$5:M188)))</f>
        <v/>
      </c>
      <c r="V189" s="19" t="str">
        <f>IF(M189="","",Settings!$B$6+SUM(M$6:M189))</f>
        <v/>
      </c>
      <c r="W189" s="19" t="str">
        <f>IF(V189="","",MAX(Settings!$B$6,MAX(V$6:V189)))</f>
        <v/>
      </c>
      <c r="X189" s="20" t="str">
        <f t="shared" si="15"/>
        <v/>
      </c>
      <c r="Y189" s="8" t="str">
        <f t="shared" si="16"/>
        <v/>
      </c>
      <c r="Z189" s="21" t="str">
        <f t="shared" si="17"/>
        <v/>
      </c>
    </row>
    <row r="190" spans="1:26" x14ac:dyDescent="0.25">
      <c r="A190" s="8" t="str">
        <f t="shared" si="12"/>
        <v/>
      </c>
      <c r="B190" s="9"/>
      <c r="C190" s="10"/>
      <c r="D190" s="10"/>
      <c r="E190" s="10"/>
      <c r="F190" s="10"/>
      <c r="G190" s="11"/>
      <c r="H190" s="11"/>
      <c r="I190" s="11"/>
      <c r="J190" s="11"/>
      <c r="K190" s="12"/>
      <c r="L190" s="13"/>
      <c r="M190" s="14"/>
      <c r="N190" s="10"/>
      <c r="O190" s="10"/>
      <c r="P190" s="10"/>
      <c r="Q190" s="10"/>
      <c r="R190" s="15" t="str">
        <f t="shared" si="13"/>
        <v/>
      </c>
      <c r="S190" s="16" t="str">
        <f t="shared" si="14"/>
        <v/>
      </c>
      <c r="T190" s="17" t="str">
        <f>IF(S190="","",IF(S190&gt;=Settings!$B$8,"Win",IF(S190&lt;=-Settings!$B$8,"Loss","Breakeven")))</f>
        <v/>
      </c>
      <c r="U190" s="18" t="str">
        <f>IF(L190="","",L190/(Settings!$B$6+SUM(M$5:M189)))</f>
        <v/>
      </c>
      <c r="V190" s="19" t="str">
        <f>IF(M190="","",Settings!$B$6+SUM(M$6:M190))</f>
        <v/>
      </c>
      <c r="W190" s="19" t="str">
        <f>IF(V190="","",MAX(Settings!$B$6,MAX(V$6:V190)))</f>
        <v/>
      </c>
      <c r="X190" s="20" t="str">
        <f t="shared" si="15"/>
        <v/>
      </c>
      <c r="Y190" s="8" t="str">
        <f t="shared" si="16"/>
        <v/>
      </c>
      <c r="Z190" s="21" t="str">
        <f t="shared" si="17"/>
        <v/>
      </c>
    </row>
    <row r="191" spans="1:26" x14ac:dyDescent="0.25">
      <c r="A191" s="8" t="str">
        <f t="shared" si="12"/>
        <v/>
      </c>
      <c r="B191" s="9"/>
      <c r="C191" s="10"/>
      <c r="D191" s="10"/>
      <c r="E191" s="10"/>
      <c r="F191" s="10"/>
      <c r="G191" s="11"/>
      <c r="H191" s="11"/>
      <c r="I191" s="11"/>
      <c r="J191" s="11"/>
      <c r="K191" s="12"/>
      <c r="L191" s="13"/>
      <c r="M191" s="14"/>
      <c r="N191" s="10"/>
      <c r="O191" s="10"/>
      <c r="P191" s="10"/>
      <c r="Q191" s="10"/>
      <c r="R191" s="15" t="str">
        <f t="shared" si="13"/>
        <v/>
      </c>
      <c r="S191" s="16" t="str">
        <f t="shared" si="14"/>
        <v/>
      </c>
      <c r="T191" s="17" t="str">
        <f>IF(S191="","",IF(S191&gt;=Settings!$B$8,"Win",IF(S191&lt;=-Settings!$B$8,"Loss","Breakeven")))</f>
        <v/>
      </c>
      <c r="U191" s="18" t="str">
        <f>IF(L191="","",L191/(Settings!$B$6+SUM(M$5:M190)))</f>
        <v/>
      </c>
      <c r="V191" s="19" t="str">
        <f>IF(M191="","",Settings!$B$6+SUM(M$6:M191))</f>
        <v/>
      </c>
      <c r="W191" s="19" t="str">
        <f>IF(V191="","",MAX(Settings!$B$6,MAX(V$6:V191)))</f>
        <v/>
      </c>
      <c r="X191" s="20" t="str">
        <f t="shared" si="15"/>
        <v/>
      </c>
      <c r="Y191" s="8" t="str">
        <f t="shared" si="16"/>
        <v/>
      </c>
      <c r="Z191" s="21" t="str">
        <f t="shared" si="17"/>
        <v/>
      </c>
    </row>
    <row r="192" spans="1:26" x14ac:dyDescent="0.25">
      <c r="A192" s="8" t="str">
        <f t="shared" si="12"/>
        <v/>
      </c>
      <c r="B192" s="9"/>
      <c r="C192" s="10"/>
      <c r="D192" s="10"/>
      <c r="E192" s="10"/>
      <c r="F192" s="10"/>
      <c r="G192" s="11"/>
      <c r="H192" s="11"/>
      <c r="I192" s="11"/>
      <c r="J192" s="11"/>
      <c r="K192" s="12"/>
      <c r="L192" s="13"/>
      <c r="M192" s="14"/>
      <c r="N192" s="10"/>
      <c r="O192" s="10"/>
      <c r="P192" s="10"/>
      <c r="Q192" s="10"/>
      <c r="R192" s="15" t="str">
        <f t="shared" si="13"/>
        <v/>
      </c>
      <c r="S192" s="16" t="str">
        <f t="shared" si="14"/>
        <v/>
      </c>
      <c r="T192" s="17" t="str">
        <f>IF(S192="","",IF(S192&gt;=Settings!$B$8,"Win",IF(S192&lt;=-Settings!$B$8,"Loss","Breakeven")))</f>
        <v/>
      </c>
      <c r="U192" s="18" t="str">
        <f>IF(L192="","",L192/(Settings!$B$6+SUM(M$5:M191)))</f>
        <v/>
      </c>
      <c r="V192" s="19" t="str">
        <f>IF(M192="","",Settings!$B$6+SUM(M$6:M192))</f>
        <v/>
      </c>
      <c r="W192" s="19" t="str">
        <f>IF(V192="","",MAX(Settings!$B$6,MAX(V$6:V192)))</f>
        <v/>
      </c>
      <c r="X192" s="20" t="str">
        <f t="shared" si="15"/>
        <v/>
      </c>
      <c r="Y192" s="8" t="str">
        <f t="shared" si="16"/>
        <v/>
      </c>
      <c r="Z192" s="21" t="str">
        <f t="shared" si="17"/>
        <v/>
      </c>
    </row>
    <row r="193" spans="1:26" x14ac:dyDescent="0.25">
      <c r="A193" s="8" t="str">
        <f t="shared" si="12"/>
        <v/>
      </c>
      <c r="B193" s="9"/>
      <c r="C193" s="10"/>
      <c r="D193" s="10"/>
      <c r="E193" s="10"/>
      <c r="F193" s="10"/>
      <c r="G193" s="11"/>
      <c r="H193" s="11"/>
      <c r="I193" s="11"/>
      <c r="J193" s="11"/>
      <c r="K193" s="12"/>
      <c r="L193" s="13"/>
      <c r="M193" s="14"/>
      <c r="N193" s="10"/>
      <c r="O193" s="10"/>
      <c r="P193" s="10"/>
      <c r="Q193" s="10"/>
      <c r="R193" s="15" t="str">
        <f t="shared" si="13"/>
        <v/>
      </c>
      <c r="S193" s="16" t="str">
        <f t="shared" si="14"/>
        <v/>
      </c>
      <c r="T193" s="17" t="str">
        <f>IF(S193="","",IF(S193&gt;=Settings!$B$8,"Win",IF(S193&lt;=-Settings!$B$8,"Loss","Breakeven")))</f>
        <v/>
      </c>
      <c r="U193" s="18" t="str">
        <f>IF(L193="","",L193/(Settings!$B$6+SUM(M$5:M192)))</f>
        <v/>
      </c>
      <c r="V193" s="19" t="str">
        <f>IF(M193="","",Settings!$B$6+SUM(M$6:M193))</f>
        <v/>
      </c>
      <c r="W193" s="19" t="str">
        <f>IF(V193="","",MAX(Settings!$B$6,MAX(V$6:V193)))</f>
        <v/>
      </c>
      <c r="X193" s="20" t="str">
        <f t="shared" si="15"/>
        <v/>
      </c>
      <c r="Y193" s="8" t="str">
        <f t="shared" si="16"/>
        <v/>
      </c>
      <c r="Z193" s="21" t="str">
        <f t="shared" si="17"/>
        <v/>
      </c>
    </row>
    <row r="194" spans="1:26" x14ac:dyDescent="0.25">
      <c r="A194" s="8" t="str">
        <f t="shared" si="12"/>
        <v/>
      </c>
      <c r="B194" s="9"/>
      <c r="C194" s="10"/>
      <c r="D194" s="10"/>
      <c r="E194" s="10"/>
      <c r="F194" s="10"/>
      <c r="G194" s="11"/>
      <c r="H194" s="11"/>
      <c r="I194" s="11"/>
      <c r="J194" s="11"/>
      <c r="K194" s="12"/>
      <c r="L194" s="13"/>
      <c r="M194" s="14"/>
      <c r="N194" s="10"/>
      <c r="O194" s="10"/>
      <c r="P194" s="10"/>
      <c r="Q194" s="10"/>
      <c r="R194" s="15" t="str">
        <f t="shared" si="13"/>
        <v/>
      </c>
      <c r="S194" s="16" t="str">
        <f t="shared" si="14"/>
        <v/>
      </c>
      <c r="T194" s="17" t="str">
        <f>IF(S194="","",IF(S194&gt;=Settings!$B$8,"Win",IF(S194&lt;=-Settings!$B$8,"Loss","Breakeven")))</f>
        <v/>
      </c>
      <c r="U194" s="18" t="str">
        <f>IF(L194="","",L194/(Settings!$B$6+SUM(M$5:M193)))</f>
        <v/>
      </c>
      <c r="V194" s="19" t="str">
        <f>IF(M194="","",Settings!$B$6+SUM(M$6:M194))</f>
        <v/>
      </c>
      <c r="W194" s="19" t="str">
        <f>IF(V194="","",MAX(Settings!$B$6,MAX(V$6:V194)))</f>
        <v/>
      </c>
      <c r="X194" s="20" t="str">
        <f t="shared" si="15"/>
        <v/>
      </c>
      <c r="Y194" s="8" t="str">
        <f t="shared" si="16"/>
        <v/>
      </c>
      <c r="Z194" s="21" t="str">
        <f t="shared" si="17"/>
        <v/>
      </c>
    </row>
    <row r="195" spans="1:26" x14ac:dyDescent="0.25">
      <c r="A195" s="8" t="str">
        <f t="shared" si="12"/>
        <v/>
      </c>
      <c r="B195" s="9"/>
      <c r="C195" s="10"/>
      <c r="D195" s="10"/>
      <c r="E195" s="10"/>
      <c r="F195" s="10"/>
      <c r="G195" s="11"/>
      <c r="H195" s="11"/>
      <c r="I195" s="11"/>
      <c r="J195" s="11"/>
      <c r="K195" s="12"/>
      <c r="L195" s="13"/>
      <c r="M195" s="14"/>
      <c r="N195" s="10"/>
      <c r="O195" s="10"/>
      <c r="P195" s="10"/>
      <c r="Q195" s="10"/>
      <c r="R195" s="15" t="str">
        <f t="shared" si="13"/>
        <v/>
      </c>
      <c r="S195" s="16" t="str">
        <f t="shared" si="14"/>
        <v/>
      </c>
      <c r="T195" s="17" t="str">
        <f>IF(S195="","",IF(S195&gt;=Settings!$B$8,"Win",IF(S195&lt;=-Settings!$B$8,"Loss","Breakeven")))</f>
        <v/>
      </c>
      <c r="U195" s="18" t="str">
        <f>IF(L195="","",L195/(Settings!$B$6+SUM(M$5:M194)))</f>
        <v/>
      </c>
      <c r="V195" s="19" t="str">
        <f>IF(M195="","",Settings!$B$6+SUM(M$6:M195))</f>
        <v/>
      </c>
      <c r="W195" s="19" t="str">
        <f>IF(V195="","",MAX(Settings!$B$6,MAX(V$6:V195)))</f>
        <v/>
      </c>
      <c r="X195" s="20" t="str">
        <f t="shared" si="15"/>
        <v/>
      </c>
      <c r="Y195" s="8" t="str">
        <f t="shared" si="16"/>
        <v/>
      </c>
      <c r="Z195" s="21" t="str">
        <f t="shared" si="17"/>
        <v/>
      </c>
    </row>
    <row r="196" spans="1:26" x14ac:dyDescent="0.25">
      <c r="A196" s="8" t="str">
        <f t="shared" si="12"/>
        <v/>
      </c>
      <c r="B196" s="9"/>
      <c r="C196" s="10"/>
      <c r="D196" s="10"/>
      <c r="E196" s="10"/>
      <c r="F196" s="10"/>
      <c r="G196" s="11"/>
      <c r="H196" s="11"/>
      <c r="I196" s="11"/>
      <c r="J196" s="11"/>
      <c r="K196" s="12"/>
      <c r="L196" s="13"/>
      <c r="M196" s="14"/>
      <c r="N196" s="10"/>
      <c r="O196" s="10"/>
      <c r="P196" s="10"/>
      <c r="Q196" s="10"/>
      <c r="R196" s="15" t="str">
        <f t="shared" si="13"/>
        <v/>
      </c>
      <c r="S196" s="16" t="str">
        <f t="shared" si="14"/>
        <v/>
      </c>
      <c r="T196" s="17" t="str">
        <f>IF(S196="","",IF(S196&gt;=Settings!$B$8,"Win",IF(S196&lt;=-Settings!$B$8,"Loss","Breakeven")))</f>
        <v/>
      </c>
      <c r="U196" s="18" t="str">
        <f>IF(L196="","",L196/(Settings!$B$6+SUM(M$5:M195)))</f>
        <v/>
      </c>
      <c r="V196" s="19" t="str">
        <f>IF(M196="","",Settings!$B$6+SUM(M$6:M196))</f>
        <v/>
      </c>
      <c r="W196" s="19" t="str">
        <f>IF(V196="","",MAX(Settings!$B$6,MAX(V$6:V196)))</f>
        <v/>
      </c>
      <c r="X196" s="20" t="str">
        <f t="shared" si="15"/>
        <v/>
      </c>
      <c r="Y196" s="8" t="str">
        <f t="shared" si="16"/>
        <v/>
      </c>
      <c r="Z196" s="21" t="str">
        <f t="shared" si="17"/>
        <v/>
      </c>
    </row>
    <row r="197" spans="1:26" x14ac:dyDescent="0.25">
      <c r="A197" s="8" t="str">
        <f t="shared" si="12"/>
        <v/>
      </c>
      <c r="B197" s="9"/>
      <c r="C197" s="10"/>
      <c r="D197" s="10"/>
      <c r="E197" s="10"/>
      <c r="F197" s="10"/>
      <c r="G197" s="11"/>
      <c r="H197" s="11"/>
      <c r="I197" s="11"/>
      <c r="J197" s="11"/>
      <c r="K197" s="12"/>
      <c r="L197" s="13"/>
      <c r="M197" s="14"/>
      <c r="N197" s="10"/>
      <c r="O197" s="10"/>
      <c r="P197" s="10"/>
      <c r="Q197" s="10"/>
      <c r="R197" s="15" t="str">
        <f t="shared" si="13"/>
        <v/>
      </c>
      <c r="S197" s="16" t="str">
        <f t="shared" si="14"/>
        <v/>
      </c>
      <c r="T197" s="17" t="str">
        <f>IF(S197="","",IF(S197&gt;=Settings!$B$8,"Win",IF(S197&lt;=-Settings!$B$8,"Loss","Breakeven")))</f>
        <v/>
      </c>
      <c r="U197" s="18" t="str">
        <f>IF(L197="","",L197/(Settings!$B$6+SUM(M$5:M196)))</f>
        <v/>
      </c>
      <c r="V197" s="19" t="str">
        <f>IF(M197="","",Settings!$B$6+SUM(M$6:M197))</f>
        <v/>
      </c>
      <c r="W197" s="19" t="str">
        <f>IF(V197="","",MAX(Settings!$B$6,MAX(V$6:V197)))</f>
        <v/>
      </c>
      <c r="X197" s="20" t="str">
        <f t="shared" si="15"/>
        <v/>
      </c>
      <c r="Y197" s="8" t="str">
        <f t="shared" si="16"/>
        <v/>
      </c>
      <c r="Z197" s="21" t="str">
        <f t="shared" si="17"/>
        <v/>
      </c>
    </row>
    <row r="198" spans="1:26" x14ac:dyDescent="0.25">
      <c r="A198" s="8" t="str">
        <f t="shared" ref="A198:A255" si="18">IF(B198="","",ROW()-5)</f>
        <v/>
      </c>
      <c r="B198" s="9"/>
      <c r="C198" s="10"/>
      <c r="D198" s="10"/>
      <c r="E198" s="10"/>
      <c r="F198" s="10"/>
      <c r="G198" s="11"/>
      <c r="H198" s="11"/>
      <c r="I198" s="11"/>
      <c r="J198" s="11"/>
      <c r="K198" s="12"/>
      <c r="L198" s="13"/>
      <c r="M198" s="14"/>
      <c r="N198" s="10"/>
      <c r="O198" s="10"/>
      <c r="P198" s="10"/>
      <c r="Q198" s="10"/>
      <c r="R198" s="15" t="str">
        <f t="shared" ref="R198:R255" si="19">IF(OR(G198="",H198="",I198="",G198=H198),"",ABS(I198-G198)/ABS(G198-H198))</f>
        <v/>
      </c>
      <c r="S198" s="16" t="str">
        <f t="shared" ref="S198:S255" si="20">IF(OR(M198="",L198="",L198=0),"",M198/L198)</f>
        <v/>
      </c>
      <c r="T198" s="17" t="str">
        <f>IF(S198="","",IF(S198&gt;=Settings!$B$8,"Win",IF(S198&lt;=-Settings!$B$8,"Loss","Breakeven")))</f>
        <v/>
      </c>
      <c r="U198" s="18" t="str">
        <f>IF(L198="","",L198/(Settings!$B$6+SUM(M$5:M197)))</f>
        <v/>
      </c>
      <c r="V198" s="19" t="str">
        <f>IF(M198="","",Settings!$B$6+SUM(M$6:M198))</f>
        <v/>
      </c>
      <c r="W198" s="19" t="str">
        <f>IF(V198="","",MAX(Settings!$B$6,MAX(V$6:V198)))</f>
        <v/>
      </c>
      <c r="X198" s="20" t="str">
        <f t="shared" ref="X198:X255" si="21">IF(V198="","",(V198-W198)/W198)</f>
        <v/>
      </c>
      <c r="Y198" s="8" t="str">
        <f t="shared" ref="Y198:Y255" si="22">IF(T198="","",IF(T198="Loss",N(Y197)+1,0))</f>
        <v/>
      </c>
      <c r="Z198" s="21" t="str">
        <f t="shared" ref="Z198:Z255" si="23">IF(B198="","",DATE(YEAR(B198),MONTH(B198),1))</f>
        <v/>
      </c>
    </row>
    <row r="199" spans="1:26" x14ac:dyDescent="0.25">
      <c r="A199" s="8" t="str">
        <f t="shared" si="18"/>
        <v/>
      </c>
      <c r="B199" s="9"/>
      <c r="C199" s="10"/>
      <c r="D199" s="10"/>
      <c r="E199" s="10"/>
      <c r="F199" s="10"/>
      <c r="G199" s="11"/>
      <c r="H199" s="11"/>
      <c r="I199" s="11"/>
      <c r="J199" s="11"/>
      <c r="K199" s="12"/>
      <c r="L199" s="13"/>
      <c r="M199" s="14"/>
      <c r="N199" s="10"/>
      <c r="O199" s="10"/>
      <c r="P199" s="10"/>
      <c r="Q199" s="10"/>
      <c r="R199" s="15" t="str">
        <f t="shared" si="19"/>
        <v/>
      </c>
      <c r="S199" s="16" t="str">
        <f t="shared" si="20"/>
        <v/>
      </c>
      <c r="T199" s="17" t="str">
        <f>IF(S199="","",IF(S199&gt;=Settings!$B$8,"Win",IF(S199&lt;=-Settings!$B$8,"Loss","Breakeven")))</f>
        <v/>
      </c>
      <c r="U199" s="18" t="str">
        <f>IF(L199="","",L199/(Settings!$B$6+SUM(M$5:M198)))</f>
        <v/>
      </c>
      <c r="V199" s="19" t="str">
        <f>IF(M199="","",Settings!$B$6+SUM(M$6:M199))</f>
        <v/>
      </c>
      <c r="W199" s="19" t="str">
        <f>IF(V199="","",MAX(Settings!$B$6,MAX(V$6:V199)))</f>
        <v/>
      </c>
      <c r="X199" s="20" t="str">
        <f t="shared" si="21"/>
        <v/>
      </c>
      <c r="Y199" s="8" t="str">
        <f t="shared" si="22"/>
        <v/>
      </c>
      <c r="Z199" s="21" t="str">
        <f t="shared" si="23"/>
        <v/>
      </c>
    </row>
    <row r="200" spans="1:26" x14ac:dyDescent="0.25">
      <c r="A200" s="8" t="str">
        <f t="shared" si="18"/>
        <v/>
      </c>
      <c r="B200" s="9"/>
      <c r="C200" s="10"/>
      <c r="D200" s="10"/>
      <c r="E200" s="10"/>
      <c r="F200" s="10"/>
      <c r="G200" s="11"/>
      <c r="H200" s="11"/>
      <c r="I200" s="11"/>
      <c r="J200" s="11"/>
      <c r="K200" s="12"/>
      <c r="L200" s="13"/>
      <c r="M200" s="14"/>
      <c r="N200" s="10"/>
      <c r="O200" s="10"/>
      <c r="P200" s="10"/>
      <c r="Q200" s="10"/>
      <c r="R200" s="15" t="str">
        <f t="shared" si="19"/>
        <v/>
      </c>
      <c r="S200" s="16" t="str">
        <f t="shared" si="20"/>
        <v/>
      </c>
      <c r="T200" s="17" t="str">
        <f>IF(S200="","",IF(S200&gt;=Settings!$B$8,"Win",IF(S200&lt;=-Settings!$B$8,"Loss","Breakeven")))</f>
        <v/>
      </c>
      <c r="U200" s="18" t="str">
        <f>IF(L200="","",L200/(Settings!$B$6+SUM(M$5:M199)))</f>
        <v/>
      </c>
      <c r="V200" s="19" t="str">
        <f>IF(M200="","",Settings!$B$6+SUM(M$6:M200))</f>
        <v/>
      </c>
      <c r="W200" s="19" t="str">
        <f>IF(V200="","",MAX(Settings!$B$6,MAX(V$6:V200)))</f>
        <v/>
      </c>
      <c r="X200" s="20" t="str">
        <f t="shared" si="21"/>
        <v/>
      </c>
      <c r="Y200" s="8" t="str">
        <f t="shared" si="22"/>
        <v/>
      </c>
      <c r="Z200" s="21" t="str">
        <f t="shared" si="23"/>
        <v/>
      </c>
    </row>
    <row r="201" spans="1:26" x14ac:dyDescent="0.25">
      <c r="A201" s="8" t="str">
        <f t="shared" si="18"/>
        <v/>
      </c>
      <c r="B201" s="9"/>
      <c r="C201" s="10"/>
      <c r="D201" s="10"/>
      <c r="E201" s="10"/>
      <c r="F201" s="10"/>
      <c r="G201" s="11"/>
      <c r="H201" s="11"/>
      <c r="I201" s="11"/>
      <c r="J201" s="11"/>
      <c r="K201" s="12"/>
      <c r="L201" s="13"/>
      <c r="M201" s="14"/>
      <c r="N201" s="10"/>
      <c r="O201" s="10"/>
      <c r="P201" s="10"/>
      <c r="Q201" s="10"/>
      <c r="R201" s="15" t="str">
        <f t="shared" si="19"/>
        <v/>
      </c>
      <c r="S201" s="16" t="str">
        <f t="shared" si="20"/>
        <v/>
      </c>
      <c r="T201" s="17" t="str">
        <f>IF(S201="","",IF(S201&gt;=Settings!$B$8,"Win",IF(S201&lt;=-Settings!$B$8,"Loss","Breakeven")))</f>
        <v/>
      </c>
      <c r="U201" s="18" t="str">
        <f>IF(L201="","",L201/(Settings!$B$6+SUM(M$5:M200)))</f>
        <v/>
      </c>
      <c r="V201" s="19" t="str">
        <f>IF(M201="","",Settings!$B$6+SUM(M$6:M201))</f>
        <v/>
      </c>
      <c r="W201" s="19" t="str">
        <f>IF(V201="","",MAX(Settings!$B$6,MAX(V$6:V201)))</f>
        <v/>
      </c>
      <c r="X201" s="20" t="str">
        <f t="shared" si="21"/>
        <v/>
      </c>
      <c r="Y201" s="8" t="str">
        <f t="shared" si="22"/>
        <v/>
      </c>
      <c r="Z201" s="21" t="str">
        <f t="shared" si="23"/>
        <v/>
      </c>
    </row>
    <row r="202" spans="1:26" x14ac:dyDescent="0.25">
      <c r="A202" s="8" t="str">
        <f t="shared" si="18"/>
        <v/>
      </c>
      <c r="B202" s="9"/>
      <c r="C202" s="10"/>
      <c r="D202" s="10"/>
      <c r="E202" s="10"/>
      <c r="F202" s="10"/>
      <c r="G202" s="11"/>
      <c r="H202" s="11"/>
      <c r="I202" s="11"/>
      <c r="J202" s="11"/>
      <c r="K202" s="12"/>
      <c r="L202" s="13"/>
      <c r="M202" s="14"/>
      <c r="N202" s="10"/>
      <c r="O202" s="10"/>
      <c r="P202" s="10"/>
      <c r="Q202" s="10"/>
      <c r="R202" s="15" t="str">
        <f t="shared" si="19"/>
        <v/>
      </c>
      <c r="S202" s="16" t="str">
        <f t="shared" si="20"/>
        <v/>
      </c>
      <c r="T202" s="17" t="str">
        <f>IF(S202="","",IF(S202&gt;=Settings!$B$8,"Win",IF(S202&lt;=-Settings!$B$8,"Loss","Breakeven")))</f>
        <v/>
      </c>
      <c r="U202" s="18" t="str">
        <f>IF(L202="","",L202/(Settings!$B$6+SUM(M$5:M201)))</f>
        <v/>
      </c>
      <c r="V202" s="19" t="str">
        <f>IF(M202="","",Settings!$B$6+SUM(M$6:M202))</f>
        <v/>
      </c>
      <c r="W202" s="19" t="str">
        <f>IF(V202="","",MAX(Settings!$B$6,MAX(V$6:V202)))</f>
        <v/>
      </c>
      <c r="X202" s="20" t="str">
        <f t="shared" si="21"/>
        <v/>
      </c>
      <c r="Y202" s="8" t="str">
        <f t="shared" si="22"/>
        <v/>
      </c>
      <c r="Z202" s="21" t="str">
        <f t="shared" si="23"/>
        <v/>
      </c>
    </row>
    <row r="203" spans="1:26" x14ac:dyDescent="0.25">
      <c r="A203" s="8" t="str">
        <f t="shared" si="18"/>
        <v/>
      </c>
      <c r="B203" s="9"/>
      <c r="C203" s="10"/>
      <c r="D203" s="10"/>
      <c r="E203" s="10"/>
      <c r="F203" s="10"/>
      <c r="G203" s="11"/>
      <c r="H203" s="11"/>
      <c r="I203" s="11"/>
      <c r="J203" s="11"/>
      <c r="K203" s="12"/>
      <c r="L203" s="13"/>
      <c r="M203" s="14"/>
      <c r="N203" s="10"/>
      <c r="O203" s="10"/>
      <c r="P203" s="10"/>
      <c r="Q203" s="10"/>
      <c r="R203" s="15" t="str">
        <f t="shared" si="19"/>
        <v/>
      </c>
      <c r="S203" s="16" t="str">
        <f t="shared" si="20"/>
        <v/>
      </c>
      <c r="T203" s="17" t="str">
        <f>IF(S203="","",IF(S203&gt;=Settings!$B$8,"Win",IF(S203&lt;=-Settings!$B$8,"Loss","Breakeven")))</f>
        <v/>
      </c>
      <c r="U203" s="18" t="str">
        <f>IF(L203="","",L203/(Settings!$B$6+SUM(M$5:M202)))</f>
        <v/>
      </c>
      <c r="V203" s="19" t="str">
        <f>IF(M203="","",Settings!$B$6+SUM(M$6:M203))</f>
        <v/>
      </c>
      <c r="W203" s="19" t="str">
        <f>IF(V203="","",MAX(Settings!$B$6,MAX(V$6:V203)))</f>
        <v/>
      </c>
      <c r="X203" s="20" t="str">
        <f t="shared" si="21"/>
        <v/>
      </c>
      <c r="Y203" s="8" t="str">
        <f t="shared" si="22"/>
        <v/>
      </c>
      <c r="Z203" s="21" t="str">
        <f t="shared" si="23"/>
        <v/>
      </c>
    </row>
    <row r="204" spans="1:26" x14ac:dyDescent="0.25">
      <c r="A204" s="8" t="str">
        <f t="shared" si="18"/>
        <v/>
      </c>
      <c r="B204" s="9"/>
      <c r="C204" s="10"/>
      <c r="D204" s="10"/>
      <c r="E204" s="10"/>
      <c r="F204" s="10"/>
      <c r="G204" s="11"/>
      <c r="H204" s="11"/>
      <c r="I204" s="11"/>
      <c r="J204" s="11"/>
      <c r="K204" s="12"/>
      <c r="L204" s="13"/>
      <c r="M204" s="14"/>
      <c r="N204" s="10"/>
      <c r="O204" s="10"/>
      <c r="P204" s="10"/>
      <c r="Q204" s="10"/>
      <c r="R204" s="15" t="str">
        <f t="shared" si="19"/>
        <v/>
      </c>
      <c r="S204" s="16" t="str">
        <f t="shared" si="20"/>
        <v/>
      </c>
      <c r="T204" s="17" t="str">
        <f>IF(S204="","",IF(S204&gt;=Settings!$B$8,"Win",IF(S204&lt;=-Settings!$B$8,"Loss","Breakeven")))</f>
        <v/>
      </c>
      <c r="U204" s="18" t="str">
        <f>IF(L204="","",L204/(Settings!$B$6+SUM(M$5:M203)))</f>
        <v/>
      </c>
      <c r="V204" s="19" t="str">
        <f>IF(M204="","",Settings!$B$6+SUM(M$6:M204))</f>
        <v/>
      </c>
      <c r="W204" s="19" t="str">
        <f>IF(V204="","",MAX(Settings!$B$6,MAX(V$6:V204)))</f>
        <v/>
      </c>
      <c r="X204" s="20" t="str">
        <f t="shared" si="21"/>
        <v/>
      </c>
      <c r="Y204" s="8" t="str">
        <f t="shared" si="22"/>
        <v/>
      </c>
      <c r="Z204" s="21" t="str">
        <f t="shared" si="23"/>
        <v/>
      </c>
    </row>
    <row r="205" spans="1:26" x14ac:dyDescent="0.25">
      <c r="A205" s="8" t="str">
        <f t="shared" si="18"/>
        <v/>
      </c>
      <c r="B205" s="9"/>
      <c r="C205" s="10"/>
      <c r="D205" s="10"/>
      <c r="E205" s="10"/>
      <c r="F205" s="10"/>
      <c r="G205" s="11"/>
      <c r="H205" s="11"/>
      <c r="I205" s="11"/>
      <c r="J205" s="11"/>
      <c r="K205" s="12"/>
      <c r="L205" s="13"/>
      <c r="M205" s="14"/>
      <c r="N205" s="10"/>
      <c r="O205" s="10"/>
      <c r="P205" s="10"/>
      <c r="Q205" s="10"/>
      <c r="R205" s="15" t="str">
        <f t="shared" si="19"/>
        <v/>
      </c>
      <c r="S205" s="16" t="str">
        <f t="shared" si="20"/>
        <v/>
      </c>
      <c r="T205" s="17" t="str">
        <f>IF(S205="","",IF(S205&gt;=Settings!$B$8,"Win",IF(S205&lt;=-Settings!$B$8,"Loss","Breakeven")))</f>
        <v/>
      </c>
      <c r="U205" s="18" t="str">
        <f>IF(L205="","",L205/(Settings!$B$6+SUM(M$5:M204)))</f>
        <v/>
      </c>
      <c r="V205" s="19" t="str">
        <f>IF(M205="","",Settings!$B$6+SUM(M$6:M205))</f>
        <v/>
      </c>
      <c r="W205" s="19" t="str">
        <f>IF(V205="","",MAX(Settings!$B$6,MAX(V$6:V205)))</f>
        <v/>
      </c>
      <c r="X205" s="20" t="str">
        <f t="shared" si="21"/>
        <v/>
      </c>
      <c r="Y205" s="8" t="str">
        <f t="shared" si="22"/>
        <v/>
      </c>
      <c r="Z205" s="21" t="str">
        <f t="shared" si="23"/>
        <v/>
      </c>
    </row>
    <row r="206" spans="1:26" x14ac:dyDescent="0.25">
      <c r="A206" s="8" t="str">
        <f t="shared" si="18"/>
        <v/>
      </c>
      <c r="B206" s="9"/>
      <c r="C206" s="10"/>
      <c r="D206" s="10"/>
      <c r="E206" s="10"/>
      <c r="F206" s="10"/>
      <c r="G206" s="11"/>
      <c r="H206" s="11"/>
      <c r="I206" s="11"/>
      <c r="J206" s="11"/>
      <c r="K206" s="12"/>
      <c r="L206" s="13"/>
      <c r="M206" s="14"/>
      <c r="N206" s="10"/>
      <c r="O206" s="10"/>
      <c r="P206" s="10"/>
      <c r="Q206" s="10"/>
      <c r="R206" s="15" t="str">
        <f t="shared" si="19"/>
        <v/>
      </c>
      <c r="S206" s="16" t="str">
        <f t="shared" si="20"/>
        <v/>
      </c>
      <c r="T206" s="17" t="str">
        <f>IF(S206="","",IF(S206&gt;=Settings!$B$8,"Win",IF(S206&lt;=-Settings!$B$8,"Loss","Breakeven")))</f>
        <v/>
      </c>
      <c r="U206" s="18" t="str">
        <f>IF(L206="","",L206/(Settings!$B$6+SUM(M$5:M205)))</f>
        <v/>
      </c>
      <c r="V206" s="19" t="str">
        <f>IF(M206="","",Settings!$B$6+SUM(M$6:M206))</f>
        <v/>
      </c>
      <c r="W206" s="19" t="str">
        <f>IF(V206="","",MAX(Settings!$B$6,MAX(V$6:V206)))</f>
        <v/>
      </c>
      <c r="X206" s="20" t="str">
        <f t="shared" si="21"/>
        <v/>
      </c>
      <c r="Y206" s="8" t="str">
        <f t="shared" si="22"/>
        <v/>
      </c>
      <c r="Z206" s="21" t="str">
        <f t="shared" si="23"/>
        <v/>
      </c>
    </row>
    <row r="207" spans="1:26" x14ac:dyDescent="0.25">
      <c r="A207" s="8" t="str">
        <f t="shared" si="18"/>
        <v/>
      </c>
      <c r="B207" s="9"/>
      <c r="C207" s="10"/>
      <c r="D207" s="10"/>
      <c r="E207" s="10"/>
      <c r="F207" s="10"/>
      <c r="G207" s="11"/>
      <c r="H207" s="11"/>
      <c r="I207" s="11"/>
      <c r="J207" s="11"/>
      <c r="K207" s="12"/>
      <c r="L207" s="13"/>
      <c r="M207" s="14"/>
      <c r="N207" s="10"/>
      <c r="O207" s="10"/>
      <c r="P207" s="10"/>
      <c r="Q207" s="10"/>
      <c r="R207" s="15" t="str">
        <f t="shared" si="19"/>
        <v/>
      </c>
      <c r="S207" s="16" t="str">
        <f t="shared" si="20"/>
        <v/>
      </c>
      <c r="T207" s="17" t="str">
        <f>IF(S207="","",IF(S207&gt;=Settings!$B$8,"Win",IF(S207&lt;=-Settings!$B$8,"Loss","Breakeven")))</f>
        <v/>
      </c>
      <c r="U207" s="18" t="str">
        <f>IF(L207="","",L207/(Settings!$B$6+SUM(M$5:M206)))</f>
        <v/>
      </c>
      <c r="V207" s="19" t="str">
        <f>IF(M207="","",Settings!$B$6+SUM(M$6:M207))</f>
        <v/>
      </c>
      <c r="W207" s="19" t="str">
        <f>IF(V207="","",MAX(Settings!$B$6,MAX(V$6:V207)))</f>
        <v/>
      </c>
      <c r="X207" s="20" t="str">
        <f t="shared" si="21"/>
        <v/>
      </c>
      <c r="Y207" s="8" t="str">
        <f t="shared" si="22"/>
        <v/>
      </c>
      <c r="Z207" s="21" t="str">
        <f t="shared" si="23"/>
        <v/>
      </c>
    </row>
    <row r="208" spans="1:26" x14ac:dyDescent="0.25">
      <c r="A208" s="8" t="str">
        <f t="shared" si="18"/>
        <v/>
      </c>
      <c r="B208" s="9"/>
      <c r="C208" s="10"/>
      <c r="D208" s="10"/>
      <c r="E208" s="10"/>
      <c r="F208" s="10"/>
      <c r="G208" s="11"/>
      <c r="H208" s="11"/>
      <c r="I208" s="11"/>
      <c r="J208" s="11"/>
      <c r="K208" s="12"/>
      <c r="L208" s="13"/>
      <c r="M208" s="14"/>
      <c r="N208" s="10"/>
      <c r="O208" s="10"/>
      <c r="P208" s="10"/>
      <c r="Q208" s="10"/>
      <c r="R208" s="15" t="str">
        <f t="shared" si="19"/>
        <v/>
      </c>
      <c r="S208" s="16" t="str">
        <f t="shared" si="20"/>
        <v/>
      </c>
      <c r="T208" s="17" t="str">
        <f>IF(S208="","",IF(S208&gt;=Settings!$B$8,"Win",IF(S208&lt;=-Settings!$B$8,"Loss","Breakeven")))</f>
        <v/>
      </c>
      <c r="U208" s="18" t="str">
        <f>IF(L208="","",L208/(Settings!$B$6+SUM(M$5:M207)))</f>
        <v/>
      </c>
      <c r="V208" s="19" t="str">
        <f>IF(M208="","",Settings!$B$6+SUM(M$6:M208))</f>
        <v/>
      </c>
      <c r="W208" s="19" t="str">
        <f>IF(V208="","",MAX(Settings!$B$6,MAX(V$6:V208)))</f>
        <v/>
      </c>
      <c r="X208" s="20" t="str">
        <f t="shared" si="21"/>
        <v/>
      </c>
      <c r="Y208" s="8" t="str">
        <f t="shared" si="22"/>
        <v/>
      </c>
      <c r="Z208" s="21" t="str">
        <f t="shared" si="23"/>
        <v/>
      </c>
    </row>
    <row r="209" spans="1:26" x14ac:dyDescent="0.25">
      <c r="A209" s="8" t="str">
        <f t="shared" si="18"/>
        <v/>
      </c>
      <c r="B209" s="9"/>
      <c r="C209" s="10"/>
      <c r="D209" s="10"/>
      <c r="E209" s="10"/>
      <c r="F209" s="10"/>
      <c r="G209" s="11"/>
      <c r="H209" s="11"/>
      <c r="I209" s="11"/>
      <c r="J209" s="11"/>
      <c r="K209" s="12"/>
      <c r="L209" s="13"/>
      <c r="M209" s="14"/>
      <c r="N209" s="10"/>
      <c r="O209" s="10"/>
      <c r="P209" s="10"/>
      <c r="Q209" s="10"/>
      <c r="R209" s="15" t="str">
        <f t="shared" si="19"/>
        <v/>
      </c>
      <c r="S209" s="16" t="str">
        <f t="shared" si="20"/>
        <v/>
      </c>
      <c r="T209" s="17" t="str">
        <f>IF(S209="","",IF(S209&gt;=Settings!$B$8,"Win",IF(S209&lt;=-Settings!$B$8,"Loss","Breakeven")))</f>
        <v/>
      </c>
      <c r="U209" s="18" t="str">
        <f>IF(L209="","",L209/(Settings!$B$6+SUM(M$5:M208)))</f>
        <v/>
      </c>
      <c r="V209" s="19" t="str">
        <f>IF(M209="","",Settings!$B$6+SUM(M$6:M209))</f>
        <v/>
      </c>
      <c r="W209" s="19" t="str">
        <f>IF(V209="","",MAX(Settings!$B$6,MAX(V$6:V209)))</f>
        <v/>
      </c>
      <c r="X209" s="20" t="str">
        <f t="shared" si="21"/>
        <v/>
      </c>
      <c r="Y209" s="8" t="str">
        <f t="shared" si="22"/>
        <v/>
      </c>
      <c r="Z209" s="21" t="str">
        <f t="shared" si="23"/>
        <v/>
      </c>
    </row>
    <row r="210" spans="1:26" x14ac:dyDescent="0.25">
      <c r="A210" s="8" t="str">
        <f t="shared" si="18"/>
        <v/>
      </c>
      <c r="B210" s="9"/>
      <c r="C210" s="10"/>
      <c r="D210" s="10"/>
      <c r="E210" s="10"/>
      <c r="F210" s="10"/>
      <c r="G210" s="11"/>
      <c r="H210" s="11"/>
      <c r="I210" s="11"/>
      <c r="J210" s="11"/>
      <c r="K210" s="12"/>
      <c r="L210" s="13"/>
      <c r="M210" s="14"/>
      <c r="N210" s="10"/>
      <c r="O210" s="10"/>
      <c r="P210" s="10"/>
      <c r="Q210" s="10"/>
      <c r="R210" s="15" t="str">
        <f t="shared" si="19"/>
        <v/>
      </c>
      <c r="S210" s="16" t="str">
        <f t="shared" si="20"/>
        <v/>
      </c>
      <c r="T210" s="17" t="str">
        <f>IF(S210="","",IF(S210&gt;=Settings!$B$8,"Win",IF(S210&lt;=-Settings!$B$8,"Loss","Breakeven")))</f>
        <v/>
      </c>
      <c r="U210" s="18" t="str">
        <f>IF(L210="","",L210/(Settings!$B$6+SUM(M$5:M209)))</f>
        <v/>
      </c>
      <c r="V210" s="19" t="str">
        <f>IF(M210="","",Settings!$B$6+SUM(M$6:M210))</f>
        <v/>
      </c>
      <c r="W210" s="19" t="str">
        <f>IF(V210="","",MAX(Settings!$B$6,MAX(V$6:V210)))</f>
        <v/>
      </c>
      <c r="X210" s="20" t="str">
        <f t="shared" si="21"/>
        <v/>
      </c>
      <c r="Y210" s="8" t="str">
        <f t="shared" si="22"/>
        <v/>
      </c>
      <c r="Z210" s="21" t="str">
        <f t="shared" si="23"/>
        <v/>
      </c>
    </row>
    <row r="211" spans="1:26" x14ac:dyDescent="0.25">
      <c r="A211" s="8" t="str">
        <f t="shared" si="18"/>
        <v/>
      </c>
      <c r="B211" s="9"/>
      <c r="C211" s="10"/>
      <c r="D211" s="10"/>
      <c r="E211" s="10"/>
      <c r="F211" s="10"/>
      <c r="G211" s="11"/>
      <c r="H211" s="11"/>
      <c r="I211" s="11"/>
      <c r="J211" s="11"/>
      <c r="K211" s="12"/>
      <c r="L211" s="13"/>
      <c r="M211" s="14"/>
      <c r="N211" s="10"/>
      <c r="O211" s="10"/>
      <c r="P211" s="10"/>
      <c r="Q211" s="10"/>
      <c r="R211" s="15" t="str">
        <f t="shared" si="19"/>
        <v/>
      </c>
      <c r="S211" s="16" t="str">
        <f t="shared" si="20"/>
        <v/>
      </c>
      <c r="T211" s="17" t="str">
        <f>IF(S211="","",IF(S211&gt;=Settings!$B$8,"Win",IF(S211&lt;=-Settings!$B$8,"Loss","Breakeven")))</f>
        <v/>
      </c>
      <c r="U211" s="18" t="str">
        <f>IF(L211="","",L211/(Settings!$B$6+SUM(M$5:M210)))</f>
        <v/>
      </c>
      <c r="V211" s="19" t="str">
        <f>IF(M211="","",Settings!$B$6+SUM(M$6:M211))</f>
        <v/>
      </c>
      <c r="W211" s="19" t="str">
        <f>IF(V211="","",MAX(Settings!$B$6,MAX(V$6:V211)))</f>
        <v/>
      </c>
      <c r="X211" s="20" t="str">
        <f t="shared" si="21"/>
        <v/>
      </c>
      <c r="Y211" s="8" t="str">
        <f t="shared" si="22"/>
        <v/>
      </c>
      <c r="Z211" s="21" t="str">
        <f t="shared" si="23"/>
        <v/>
      </c>
    </row>
    <row r="212" spans="1:26" x14ac:dyDescent="0.25">
      <c r="A212" s="8" t="str">
        <f t="shared" si="18"/>
        <v/>
      </c>
      <c r="B212" s="9"/>
      <c r="C212" s="10"/>
      <c r="D212" s="10"/>
      <c r="E212" s="10"/>
      <c r="F212" s="10"/>
      <c r="G212" s="11"/>
      <c r="H212" s="11"/>
      <c r="I212" s="11"/>
      <c r="J212" s="11"/>
      <c r="K212" s="12"/>
      <c r="L212" s="13"/>
      <c r="M212" s="14"/>
      <c r="N212" s="10"/>
      <c r="O212" s="10"/>
      <c r="P212" s="10"/>
      <c r="Q212" s="10"/>
      <c r="R212" s="15" t="str">
        <f t="shared" si="19"/>
        <v/>
      </c>
      <c r="S212" s="16" t="str">
        <f t="shared" si="20"/>
        <v/>
      </c>
      <c r="T212" s="17" t="str">
        <f>IF(S212="","",IF(S212&gt;=Settings!$B$8,"Win",IF(S212&lt;=-Settings!$B$8,"Loss","Breakeven")))</f>
        <v/>
      </c>
      <c r="U212" s="18" t="str">
        <f>IF(L212="","",L212/(Settings!$B$6+SUM(M$5:M211)))</f>
        <v/>
      </c>
      <c r="V212" s="19" t="str">
        <f>IF(M212="","",Settings!$B$6+SUM(M$6:M212))</f>
        <v/>
      </c>
      <c r="W212" s="19" t="str">
        <f>IF(V212="","",MAX(Settings!$B$6,MAX(V$6:V212)))</f>
        <v/>
      </c>
      <c r="X212" s="20" t="str">
        <f t="shared" si="21"/>
        <v/>
      </c>
      <c r="Y212" s="8" t="str">
        <f t="shared" si="22"/>
        <v/>
      </c>
      <c r="Z212" s="21" t="str">
        <f t="shared" si="23"/>
        <v/>
      </c>
    </row>
    <row r="213" spans="1:26" x14ac:dyDescent="0.25">
      <c r="A213" s="8" t="str">
        <f t="shared" si="18"/>
        <v/>
      </c>
      <c r="B213" s="9"/>
      <c r="C213" s="10"/>
      <c r="D213" s="10"/>
      <c r="E213" s="10"/>
      <c r="F213" s="10"/>
      <c r="G213" s="11"/>
      <c r="H213" s="11"/>
      <c r="I213" s="11"/>
      <c r="J213" s="11"/>
      <c r="K213" s="12"/>
      <c r="L213" s="13"/>
      <c r="M213" s="14"/>
      <c r="N213" s="10"/>
      <c r="O213" s="10"/>
      <c r="P213" s="10"/>
      <c r="Q213" s="10"/>
      <c r="R213" s="15" t="str">
        <f t="shared" si="19"/>
        <v/>
      </c>
      <c r="S213" s="16" t="str">
        <f t="shared" si="20"/>
        <v/>
      </c>
      <c r="T213" s="17" t="str">
        <f>IF(S213="","",IF(S213&gt;=Settings!$B$8,"Win",IF(S213&lt;=-Settings!$B$8,"Loss","Breakeven")))</f>
        <v/>
      </c>
      <c r="U213" s="18" t="str">
        <f>IF(L213="","",L213/(Settings!$B$6+SUM(M$5:M212)))</f>
        <v/>
      </c>
      <c r="V213" s="19" t="str">
        <f>IF(M213="","",Settings!$B$6+SUM(M$6:M213))</f>
        <v/>
      </c>
      <c r="W213" s="19" t="str">
        <f>IF(V213="","",MAX(Settings!$B$6,MAX(V$6:V213)))</f>
        <v/>
      </c>
      <c r="X213" s="20" t="str">
        <f t="shared" si="21"/>
        <v/>
      </c>
      <c r="Y213" s="8" t="str">
        <f t="shared" si="22"/>
        <v/>
      </c>
      <c r="Z213" s="21" t="str">
        <f t="shared" si="23"/>
        <v/>
      </c>
    </row>
    <row r="214" spans="1:26" x14ac:dyDescent="0.25">
      <c r="A214" s="8" t="str">
        <f t="shared" si="18"/>
        <v/>
      </c>
      <c r="B214" s="9"/>
      <c r="C214" s="10"/>
      <c r="D214" s="10"/>
      <c r="E214" s="10"/>
      <c r="F214" s="10"/>
      <c r="G214" s="11"/>
      <c r="H214" s="11"/>
      <c r="I214" s="11"/>
      <c r="J214" s="11"/>
      <c r="K214" s="12"/>
      <c r="L214" s="13"/>
      <c r="M214" s="14"/>
      <c r="N214" s="10"/>
      <c r="O214" s="10"/>
      <c r="P214" s="10"/>
      <c r="Q214" s="10"/>
      <c r="R214" s="15" t="str">
        <f t="shared" si="19"/>
        <v/>
      </c>
      <c r="S214" s="16" t="str">
        <f t="shared" si="20"/>
        <v/>
      </c>
      <c r="T214" s="17" t="str">
        <f>IF(S214="","",IF(S214&gt;=Settings!$B$8,"Win",IF(S214&lt;=-Settings!$B$8,"Loss","Breakeven")))</f>
        <v/>
      </c>
      <c r="U214" s="18" t="str">
        <f>IF(L214="","",L214/(Settings!$B$6+SUM(M$5:M213)))</f>
        <v/>
      </c>
      <c r="V214" s="19" t="str">
        <f>IF(M214="","",Settings!$B$6+SUM(M$6:M214))</f>
        <v/>
      </c>
      <c r="W214" s="19" t="str">
        <f>IF(V214="","",MAX(Settings!$B$6,MAX(V$6:V214)))</f>
        <v/>
      </c>
      <c r="X214" s="20" t="str">
        <f t="shared" si="21"/>
        <v/>
      </c>
      <c r="Y214" s="8" t="str">
        <f t="shared" si="22"/>
        <v/>
      </c>
      <c r="Z214" s="21" t="str">
        <f t="shared" si="23"/>
        <v/>
      </c>
    </row>
    <row r="215" spans="1:26" x14ac:dyDescent="0.25">
      <c r="A215" s="8" t="str">
        <f t="shared" si="18"/>
        <v/>
      </c>
      <c r="B215" s="9"/>
      <c r="C215" s="10"/>
      <c r="D215" s="10"/>
      <c r="E215" s="10"/>
      <c r="F215" s="10"/>
      <c r="G215" s="11"/>
      <c r="H215" s="11"/>
      <c r="I215" s="11"/>
      <c r="J215" s="11"/>
      <c r="K215" s="12"/>
      <c r="L215" s="13"/>
      <c r="M215" s="14"/>
      <c r="N215" s="10"/>
      <c r="O215" s="10"/>
      <c r="P215" s="10"/>
      <c r="Q215" s="10"/>
      <c r="R215" s="15" t="str">
        <f t="shared" si="19"/>
        <v/>
      </c>
      <c r="S215" s="16" t="str">
        <f t="shared" si="20"/>
        <v/>
      </c>
      <c r="T215" s="17" t="str">
        <f>IF(S215="","",IF(S215&gt;=Settings!$B$8,"Win",IF(S215&lt;=-Settings!$B$8,"Loss","Breakeven")))</f>
        <v/>
      </c>
      <c r="U215" s="18" t="str">
        <f>IF(L215="","",L215/(Settings!$B$6+SUM(M$5:M214)))</f>
        <v/>
      </c>
      <c r="V215" s="19" t="str">
        <f>IF(M215="","",Settings!$B$6+SUM(M$6:M215))</f>
        <v/>
      </c>
      <c r="W215" s="19" t="str">
        <f>IF(V215="","",MAX(Settings!$B$6,MAX(V$6:V215)))</f>
        <v/>
      </c>
      <c r="X215" s="20" t="str">
        <f t="shared" si="21"/>
        <v/>
      </c>
      <c r="Y215" s="8" t="str">
        <f t="shared" si="22"/>
        <v/>
      </c>
      <c r="Z215" s="21" t="str">
        <f t="shared" si="23"/>
        <v/>
      </c>
    </row>
    <row r="216" spans="1:26" x14ac:dyDescent="0.25">
      <c r="A216" s="8" t="str">
        <f t="shared" si="18"/>
        <v/>
      </c>
      <c r="B216" s="9"/>
      <c r="C216" s="10"/>
      <c r="D216" s="10"/>
      <c r="E216" s="10"/>
      <c r="F216" s="10"/>
      <c r="G216" s="11"/>
      <c r="H216" s="11"/>
      <c r="I216" s="11"/>
      <c r="J216" s="11"/>
      <c r="K216" s="12"/>
      <c r="L216" s="13"/>
      <c r="M216" s="14"/>
      <c r="N216" s="10"/>
      <c r="O216" s="10"/>
      <c r="P216" s="10"/>
      <c r="Q216" s="10"/>
      <c r="R216" s="15" t="str">
        <f t="shared" si="19"/>
        <v/>
      </c>
      <c r="S216" s="16" t="str">
        <f t="shared" si="20"/>
        <v/>
      </c>
      <c r="T216" s="17" t="str">
        <f>IF(S216="","",IF(S216&gt;=Settings!$B$8,"Win",IF(S216&lt;=-Settings!$B$8,"Loss","Breakeven")))</f>
        <v/>
      </c>
      <c r="U216" s="18" t="str">
        <f>IF(L216="","",L216/(Settings!$B$6+SUM(M$5:M215)))</f>
        <v/>
      </c>
      <c r="V216" s="19" t="str">
        <f>IF(M216="","",Settings!$B$6+SUM(M$6:M216))</f>
        <v/>
      </c>
      <c r="W216" s="19" t="str">
        <f>IF(V216="","",MAX(Settings!$B$6,MAX(V$6:V216)))</f>
        <v/>
      </c>
      <c r="X216" s="20" t="str">
        <f t="shared" si="21"/>
        <v/>
      </c>
      <c r="Y216" s="8" t="str">
        <f t="shared" si="22"/>
        <v/>
      </c>
      <c r="Z216" s="21" t="str">
        <f t="shared" si="23"/>
        <v/>
      </c>
    </row>
    <row r="217" spans="1:26" x14ac:dyDescent="0.25">
      <c r="A217" s="8" t="str">
        <f t="shared" si="18"/>
        <v/>
      </c>
      <c r="B217" s="9"/>
      <c r="C217" s="10"/>
      <c r="D217" s="10"/>
      <c r="E217" s="10"/>
      <c r="F217" s="10"/>
      <c r="G217" s="11"/>
      <c r="H217" s="11"/>
      <c r="I217" s="11"/>
      <c r="J217" s="11"/>
      <c r="K217" s="12"/>
      <c r="L217" s="13"/>
      <c r="M217" s="14"/>
      <c r="N217" s="10"/>
      <c r="O217" s="10"/>
      <c r="P217" s="10"/>
      <c r="Q217" s="10"/>
      <c r="R217" s="15" t="str">
        <f t="shared" si="19"/>
        <v/>
      </c>
      <c r="S217" s="16" t="str">
        <f t="shared" si="20"/>
        <v/>
      </c>
      <c r="T217" s="17" t="str">
        <f>IF(S217="","",IF(S217&gt;=Settings!$B$8,"Win",IF(S217&lt;=-Settings!$B$8,"Loss","Breakeven")))</f>
        <v/>
      </c>
      <c r="U217" s="18" t="str">
        <f>IF(L217="","",L217/(Settings!$B$6+SUM(M$5:M216)))</f>
        <v/>
      </c>
      <c r="V217" s="19" t="str">
        <f>IF(M217="","",Settings!$B$6+SUM(M$6:M217))</f>
        <v/>
      </c>
      <c r="W217" s="19" t="str">
        <f>IF(V217="","",MAX(Settings!$B$6,MAX(V$6:V217)))</f>
        <v/>
      </c>
      <c r="X217" s="20" t="str">
        <f t="shared" si="21"/>
        <v/>
      </c>
      <c r="Y217" s="8" t="str">
        <f t="shared" si="22"/>
        <v/>
      </c>
      <c r="Z217" s="21" t="str">
        <f t="shared" si="23"/>
        <v/>
      </c>
    </row>
    <row r="218" spans="1:26" x14ac:dyDescent="0.25">
      <c r="A218" s="8" t="str">
        <f t="shared" si="18"/>
        <v/>
      </c>
      <c r="B218" s="9"/>
      <c r="C218" s="10"/>
      <c r="D218" s="10"/>
      <c r="E218" s="10"/>
      <c r="F218" s="10"/>
      <c r="G218" s="11"/>
      <c r="H218" s="11"/>
      <c r="I218" s="11"/>
      <c r="J218" s="11"/>
      <c r="K218" s="12"/>
      <c r="L218" s="13"/>
      <c r="M218" s="14"/>
      <c r="N218" s="10"/>
      <c r="O218" s="10"/>
      <c r="P218" s="10"/>
      <c r="Q218" s="10"/>
      <c r="R218" s="15" t="str">
        <f t="shared" si="19"/>
        <v/>
      </c>
      <c r="S218" s="16" t="str">
        <f t="shared" si="20"/>
        <v/>
      </c>
      <c r="T218" s="17" t="str">
        <f>IF(S218="","",IF(S218&gt;=Settings!$B$8,"Win",IF(S218&lt;=-Settings!$B$8,"Loss","Breakeven")))</f>
        <v/>
      </c>
      <c r="U218" s="18" t="str">
        <f>IF(L218="","",L218/(Settings!$B$6+SUM(M$5:M217)))</f>
        <v/>
      </c>
      <c r="V218" s="19" t="str">
        <f>IF(M218="","",Settings!$B$6+SUM(M$6:M218))</f>
        <v/>
      </c>
      <c r="W218" s="19" t="str">
        <f>IF(V218="","",MAX(Settings!$B$6,MAX(V$6:V218)))</f>
        <v/>
      </c>
      <c r="X218" s="20" t="str">
        <f t="shared" si="21"/>
        <v/>
      </c>
      <c r="Y218" s="8" t="str">
        <f t="shared" si="22"/>
        <v/>
      </c>
      <c r="Z218" s="21" t="str">
        <f t="shared" si="23"/>
        <v/>
      </c>
    </row>
    <row r="219" spans="1:26" x14ac:dyDescent="0.25">
      <c r="A219" s="8" t="str">
        <f t="shared" si="18"/>
        <v/>
      </c>
      <c r="B219" s="9"/>
      <c r="C219" s="10"/>
      <c r="D219" s="10"/>
      <c r="E219" s="10"/>
      <c r="F219" s="10"/>
      <c r="G219" s="11"/>
      <c r="H219" s="11"/>
      <c r="I219" s="11"/>
      <c r="J219" s="11"/>
      <c r="K219" s="12"/>
      <c r="L219" s="13"/>
      <c r="M219" s="14"/>
      <c r="N219" s="10"/>
      <c r="O219" s="10"/>
      <c r="P219" s="10"/>
      <c r="Q219" s="10"/>
      <c r="R219" s="15" t="str">
        <f t="shared" si="19"/>
        <v/>
      </c>
      <c r="S219" s="16" t="str">
        <f t="shared" si="20"/>
        <v/>
      </c>
      <c r="T219" s="17" t="str">
        <f>IF(S219="","",IF(S219&gt;=Settings!$B$8,"Win",IF(S219&lt;=-Settings!$B$8,"Loss","Breakeven")))</f>
        <v/>
      </c>
      <c r="U219" s="18" t="str">
        <f>IF(L219="","",L219/(Settings!$B$6+SUM(M$5:M218)))</f>
        <v/>
      </c>
      <c r="V219" s="19" t="str">
        <f>IF(M219="","",Settings!$B$6+SUM(M$6:M219))</f>
        <v/>
      </c>
      <c r="W219" s="19" t="str">
        <f>IF(V219="","",MAX(Settings!$B$6,MAX(V$6:V219)))</f>
        <v/>
      </c>
      <c r="X219" s="20" t="str">
        <f t="shared" si="21"/>
        <v/>
      </c>
      <c r="Y219" s="8" t="str">
        <f t="shared" si="22"/>
        <v/>
      </c>
      <c r="Z219" s="21" t="str">
        <f t="shared" si="23"/>
        <v/>
      </c>
    </row>
    <row r="220" spans="1:26" x14ac:dyDescent="0.25">
      <c r="A220" s="8" t="str">
        <f t="shared" si="18"/>
        <v/>
      </c>
      <c r="B220" s="9"/>
      <c r="C220" s="10"/>
      <c r="D220" s="10"/>
      <c r="E220" s="10"/>
      <c r="F220" s="10"/>
      <c r="G220" s="11"/>
      <c r="H220" s="11"/>
      <c r="I220" s="11"/>
      <c r="J220" s="11"/>
      <c r="K220" s="12"/>
      <c r="L220" s="13"/>
      <c r="M220" s="14"/>
      <c r="N220" s="10"/>
      <c r="O220" s="10"/>
      <c r="P220" s="10"/>
      <c r="Q220" s="10"/>
      <c r="R220" s="15" t="str">
        <f t="shared" si="19"/>
        <v/>
      </c>
      <c r="S220" s="16" t="str">
        <f t="shared" si="20"/>
        <v/>
      </c>
      <c r="T220" s="17" t="str">
        <f>IF(S220="","",IF(S220&gt;=Settings!$B$8,"Win",IF(S220&lt;=-Settings!$B$8,"Loss","Breakeven")))</f>
        <v/>
      </c>
      <c r="U220" s="18" t="str">
        <f>IF(L220="","",L220/(Settings!$B$6+SUM(M$5:M219)))</f>
        <v/>
      </c>
      <c r="V220" s="19" t="str">
        <f>IF(M220="","",Settings!$B$6+SUM(M$6:M220))</f>
        <v/>
      </c>
      <c r="W220" s="19" t="str">
        <f>IF(V220="","",MAX(Settings!$B$6,MAX(V$6:V220)))</f>
        <v/>
      </c>
      <c r="X220" s="20" t="str">
        <f t="shared" si="21"/>
        <v/>
      </c>
      <c r="Y220" s="8" t="str">
        <f t="shared" si="22"/>
        <v/>
      </c>
      <c r="Z220" s="21" t="str">
        <f t="shared" si="23"/>
        <v/>
      </c>
    </row>
    <row r="221" spans="1:26" x14ac:dyDescent="0.25">
      <c r="A221" s="8" t="str">
        <f t="shared" si="18"/>
        <v/>
      </c>
      <c r="B221" s="9"/>
      <c r="C221" s="10"/>
      <c r="D221" s="10"/>
      <c r="E221" s="10"/>
      <c r="F221" s="10"/>
      <c r="G221" s="11"/>
      <c r="H221" s="11"/>
      <c r="I221" s="11"/>
      <c r="J221" s="11"/>
      <c r="K221" s="12"/>
      <c r="L221" s="13"/>
      <c r="M221" s="14"/>
      <c r="N221" s="10"/>
      <c r="O221" s="10"/>
      <c r="P221" s="10"/>
      <c r="Q221" s="10"/>
      <c r="R221" s="15" t="str">
        <f t="shared" si="19"/>
        <v/>
      </c>
      <c r="S221" s="16" t="str">
        <f t="shared" si="20"/>
        <v/>
      </c>
      <c r="T221" s="17" t="str">
        <f>IF(S221="","",IF(S221&gt;=Settings!$B$8,"Win",IF(S221&lt;=-Settings!$B$8,"Loss","Breakeven")))</f>
        <v/>
      </c>
      <c r="U221" s="18" t="str">
        <f>IF(L221="","",L221/(Settings!$B$6+SUM(M$5:M220)))</f>
        <v/>
      </c>
      <c r="V221" s="19" t="str">
        <f>IF(M221="","",Settings!$B$6+SUM(M$6:M221))</f>
        <v/>
      </c>
      <c r="W221" s="19" t="str">
        <f>IF(V221="","",MAX(Settings!$B$6,MAX(V$6:V221)))</f>
        <v/>
      </c>
      <c r="X221" s="20" t="str">
        <f t="shared" si="21"/>
        <v/>
      </c>
      <c r="Y221" s="8" t="str">
        <f t="shared" si="22"/>
        <v/>
      </c>
      <c r="Z221" s="21" t="str">
        <f t="shared" si="23"/>
        <v/>
      </c>
    </row>
    <row r="222" spans="1:26" x14ac:dyDescent="0.25">
      <c r="A222" s="8" t="str">
        <f t="shared" si="18"/>
        <v/>
      </c>
      <c r="B222" s="9"/>
      <c r="C222" s="10"/>
      <c r="D222" s="10"/>
      <c r="E222" s="10"/>
      <c r="F222" s="10"/>
      <c r="G222" s="11"/>
      <c r="H222" s="11"/>
      <c r="I222" s="11"/>
      <c r="J222" s="11"/>
      <c r="K222" s="12"/>
      <c r="L222" s="13"/>
      <c r="M222" s="14"/>
      <c r="N222" s="10"/>
      <c r="O222" s="10"/>
      <c r="P222" s="10"/>
      <c r="Q222" s="10"/>
      <c r="R222" s="15" t="str">
        <f t="shared" si="19"/>
        <v/>
      </c>
      <c r="S222" s="16" t="str">
        <f t="shared" si="20"/>
        <v/>
      </c>
      <c r="T222" s="17" t="str">
        <f>IF(S222="","",IF(S222&gt;=Settings!$B$8,"Win",IF(S222&lt;=-Settings!$B$8,"Loss","Breakeven")))</f>
        <v/>
      </c>
      <c r="U222" s="18" t="str">
        <f>IF(L222="","",L222/(Settings!$B$6+SUM(M$5:M221)))</f>
        <v/>
      </c>
      <c r="V222" s="19" t="str">
        <f>IF(M222="","",Settings!$B$6+SUM(M$6:M222))</f>
        <v/>
      </c>
      <c r="W222" s="19" t="str">
        <f>IF(V222="","",MAX(Settings!$B$6,MAX(V$6:V222)))</f>
        <v/>
      </c>
      <c r="X222" s="20" t="str">
        <f t="shared" si="21"/>
        <v/>
      </c>
      <c r="Y222" s="8" t="str">
        <f t="shared" si="22"/>
        <v/>
      </c>
      <c r="Z222" s="21" t="str">
        <f t="shared" si="23"/>
        <v/>
      </c>
    </row>
    <row r="223" spans="1:26" x14ac:dyDescent="0.25">
      <c r="A223" s="8" t="str">
        <f t="shared" si="18"/>
        <v/>
      </c>
      <c r="B223" s="9"/>
      <c r="C223" s="10"/>
      <c r="D223" s="10"/>
      <c r="E223" s="10"/>
      <c r="F223" s="10"/>
      <c r="G223" s="11"/>
      <c r="H223" s="11"/>
      <c r="I223" s="11"/>
      <c r="J223" s="11"/>
      <c r="K223" s="12"/>
      <c r="L223" s="13"/>
      <c r="M223" s="14"/>
      <c r="N223" s="10"/>
      <c r="O223" s="10"/>
      <c r="P223" s="10"/>
      <c r="Q223" s="10"/>
      <c r="R223" s="15" t="str">
        <f t="shared" si="19"/>
        <v/>
      </c>
      <c r="S223" s="16" t="str">
        <f t="shared" si="20"/>
        <v/>
      </c>
      <c r="T223" s="17" t="str">
        <f>IF(S223="","",IF(S223&gt;=Settings!$B$8,"Win",IF(S223&lt;=-Settings!$B$8,"Loss","Breakeven")))</f>
        <v/>
      </c>
      <c r="U223" s="18" t="str">
        <f>IF(L223="","",L223/(Settings!$B$6+SUM(M$5:M222)))</f>
        <v/>
      </c>
      <c r="V223" s="19" t="str">
        <f>IF(M223="","",Settings!$B$6+SUM(M$6:M223))</f>
        <v/>
      </c>
      <c r="W223" s="19" t="str">
        <f>IF(V223="","",MAX(Settings!$B$6,MAX(V$6:V223)))</f>
        <v/>
      </c>
      <c r="X223" s="20" t="str">
        <f t="shared" si="21"/>
        <v/>
      </c>
      <c r="Y223" s="8" t="str">
        <f t="shared" si="22"/>
        <v/>
      </c>
      <c r="Z223" s="21" t="str">
        <f t="shared" si="23"/>
        <v/>
      </c>
    </row>
    <row r="224" spans="1:26" x14ac:dyDescent="0.25">
      <c r="A224" s="8" t="str">
        <f t="shared" si="18"/>
        <v/>
      </c>
      <c r="B224" s="9"/>
      <c r="C224" s="10"/>
      <c r="D224" s="10"/>
      <c r="E224" s="10"/>
      <c r="F224" s="10"/>
      <c r="G224" s="11"/>
      <c r="H224" s="11"/>
      <c r="I224" s="11"/>
      <c r="J224" s="11"/>
      <c r="K224" s="12"/>
      <c r="L224" s="13"/>
      <c r="M224" s="14"/>
      <c r="N224" s="10"/>
      <c r="O224" s="10"/>
      <c r="P224" s="10"/>
      <c r="Q224" s="10"/>
      <c r="R224" s="15" t="str">
        <f t="shared" si="19"/>
        <v/>
      </c>
      <c r="S224" s="16" t="str">
        <f t="shared" si="20"/>
        <v/>
      </c>
      <c r="T224" s="17" t="str">
        <f>IF(S224="","",IF(S224&gt;=Settings!$B$8,"Win",IF(S224&lt;=-Settings!$B$8,"Loss","Breakeven")))</f>
        <v/>
      </c>
      <c r="U224" s="18" t="str">
        <f>IF(L224="","",L224/(Settings!$B$6+SUM(M$5:M223)))</f>
        <v/>
      </c>
      <c r="V224" s="19" t="str">
        <f>IF(M224="","",Settings!$B$6+SUM(M$6:M224))</f>
        <v/>
      </c>
      <c r="W224" s="19" t="str">
        <f>IF(V224="","",MAX(Settings!$B$6,MAX(V$6:V224)))</f>
        <v/>
      </c>
      <c r="X224" s="20" t="str">
        <f t="shared" si="21"/>
        <v/>
      </c>
      <c r="Y224" s="8" t="str">
        <f t="shared" si="22"/>
        <v/>
      </c>
      <c r="Z224" s="21" t="str">
        <f t="shared" si="23"/>
        <v/>
      </c>
    </row>
    <row r="225" spans="1:26" x14ac:dyDescent="0.25">
      <c r="A225" s="8" t="str">
        <f t="shared" si="18"/>
        <v/>
      </c>
      <c r="B225" s="9"/>
      <c r="C225" s="10"/>
      <c r="D225" s="10"/>
      <c r="E225" s="10"/>
      <c r="F225" s="10"/>
      <c r="G225" s="11"/>
      <c r="H225" s="11"/>
      <c r="I225" s="11"/>
      <c r="J225" s="11"/>
      <c r="K225" s="12"/>
      <c r="L225" s="13"/>
      <c r="M225" s="14"/>
      <c r="N225" s="10"/>
      <c r="O225" s="10"/>
      <c r="P225" s="10"/>
      <c r="Q225" s="10"/>
      <c r="R225" s="15" t="str">
        <f t="shared" si="19"/>
        <v/>
      </c>
      <c r="S225" s="16" t="str">
        <f t="shared" si="20"/>
        <v/>
      </c>
      <c r="T225" s="17" t="str">
        <f>IF(S225="","",IF(S225&gt;=Settings!$B$8,"Win",IF(S225&lt;=-Settings!$B$8,"Loss","Breakeven")))</f>
        <v/>
      </c>
      <c r="U225" s="18" t="str">
        <f>IF(L225="","",L225/(Settings!$B$6+SUM(M$5:M224)))</f>
        <v/>
      </c>
      <c r="V225" s="19" t="str">
        <f>IF(M225="","",Settings!$B$6+SUM(M$6:M225))</f>
        <v/>
      </c>
      <c r="W225" s="19" t="str">
        <f>IF(V225="","",MAX(Settings!$B$6,MAX(V$6:V225)))</f>
        <v/>
      </c>
      <c r="X225" s="20" t="str">
        <f t="shared" si="21"/>
        <v/>
      </c>
      <c r="Y225" s="8" t="str">
        <f t="shared" si="22"/>
        <v/>
      </c>
      <c r="Z225" s="21" t="str">
        <f t="shared" si="23"/>
        <v/>
      </c>
    </row>
    <row r="226" spans="1:26" x14ac:dyDescent="0.25">
      <c r="A226" s="8" t="str">
        <f t="shared" si="18"/>
        <v/>
      </c>
      <c r="B226" s="9"/>
      <c r="C226" s="10"/>
      <c r="D226" s="10"/>
      <c r="E226" s="10"/>
      <c r="F226" s="10"/>
      <c r="G226" s="11"/>
      <c r="H226" s="11"/>
      <c r="I226" s="11"/>
      <c r="J226" s="11"/>
      <c r="K226" s="12"/>
      <c r="L226" s="13"/>
      <c r="M226" s="14"/>
      <c r="N226" s="10"/>
      <c r="O226" s="10"/>
      <c r="P226" s="10"/>
      <c r="Q226" s="10"/>
      <c r="R226" s="15" t="str">
        <f t="shared" si="19"/>
        <v/>
      </c>
      <c r="S226" s="16" t="str">
        <f t="shared" si="20"/>
        <v/>
      </c>
      <c r="T226" s="17" t="str">
        <f>IF(S226="","",IF(S226&gt;=Settings!$B$8,"Win",IF(S226&lt;=-Settings!$B$8,"Loss","Breakeven")))</f>
        <v/>
      </c>
      <c r="U226" s="18" t="str">
        <f>IF(L226="","",L226/(Settings!$B$6+SUM(M$5:M225)))</f>
        <v/>
      </c>
      <c r="V226" s="19" t="str">
        <f>IF(M226="","",Settings!$B$6+SUM(M$6:M226))</f>
        <v/>
      </c>
      <c r="W226" s="19" t="str">
        <f>IF(V226="","",MAX(Settings!$B$6,MAX(V$6:V226)))</f>
        <v/>
      </c>
      <c r="X226" s="20" t="str">
        <f t="shared" si="21"/>
        <v/>
      </c>
      <c r="Y226" s="8" t="str">
        <f t="shared" si="22"/>
        <v/>
      </c>
      <c r="Z226" s="21" t="str">
        <f t="shared" si="23"/>
        <v/>
      </c>
    </row>
    <row r="227" spans="1:26" x14ac:dyDescent="0.25">
      <c r="A227" s="8" t="str">
        <f t="shared" si="18"/>
        <v/>
      </c>
      <c r="B227" s="9"/>
      <c r="C227" s="10"/>
      <c r="D227" s="10"/>
      <c r="E227" s="10"/>
      <c r="F227" s="10"/>
      <c r="G227" s="11"/>
      <c r="H227" s="11"/>
      <c r="I227" s="11"/>
      <c r="J227" s="11"/>
      <c r="K227" s="12"/>
      <c r="L227" s="13"/>
      <c r="M227" s="14"/>
      <c r="N227" s="10"/>
      <c r="O227" s="10"/>
      <c r="P227" s="10"/>
      <c r="Q227" s="10"/>
      <c r="R227" s="15" t="str">
        <f t="shared" si="19"/>
        <v/>
      </c>
      <c r="S227" s="16" t="str">
        <f t="shared" si="20"/>
        <v/>
      </c>
      <c r="T227" s="17" t="str">
        <f>IF(S227="","",IF(S227&gt;=Settings!$B$8,"Win",IF(S227&lt;=-Settings!$B$8,"Loss","Breakeven")))</f>
        <v/>
      </c>
      <c r="U227" s="18" t="str">
        <f>IF(L227="","",L227/(Settings!$B$6+SUM(M$5:M226)))</f>
        <v/>
      </c>
      <c r="V227" s="19" t="str">
        <f>IF(M227="","",Settings!$B$6+SUM(M$6:M227))</f>
        <v/>
      </c>
      <c r="W227" s="19" t="str">
        <f>IF(V227="","",MAX(Settings!$B$6,MAX(V$6:V227)))</f>
        <v/>
      </c>
      <c r="X227" s="20" t="str">
        <f t="shared" si="21"/>
        <v/>
      </c>
      <c r="Y227" s="8" t="str">
        <f t="shared" si="22"/>
        <v/>
      </c>
      <c r="Z227" s="21" t="str">
        <f t="shared" si="23"/>
        <v/>
      </c>
    </row>
    <row r="228" spans="1:26" x14ac:dyDescent="0.25">
      <c r="A228" s="8" t="str">
        <f t="shared" si="18"/>
        <v/>
      </c>
      <c r="B228" s="9"/>
      <c r="C228" s="10"/>
      <c r="D228" s="10"/>
      <c r="E228" s="10"/>
      <c r="F228" s="10"/>
      <c r="G228" s="11"/>
      <c r="H228" s="11"/>
      <c r="I228" s="11"/>
      <c r="J228" s="11"/>
      <c r="K228" s="12"/>
      <c r="L228" s="13"/>
      <c r="M228" s="14"/>
      <c r="N228" s="10"/>
      <c r="O228" s="10"/>
      <c r="P228" s="10"/>
      <c r="Q228" s="10"/>
      <c r="R228" s="15" t="str">
        <f t="shared" si="19"/>
        <v/>
      </c>
      <c r="S228" s="16" t="str">
        <f t="shared" si="20"/>
        <v/>
      </c>
      <c r="T228" s="17" t="str">
        <f>IF(S228="","",IF(S228&gt;=Settings!$B$8,"Win",IF(S228&lt;=-Settings!$B$8,"Loss","Breakeven")))</f>
        <v/>
      </c>
      <c r="U228" s="18" t="str">
        <f>IF(L228="","",L228/(Settings!$B$6+SUM(M$5:M227)))</f>
        <v/>
      </c>
      <c r="V228" s="19" t="str">
        <f>IF(M228="","",Settings!$B$6+SUM(M$6:M228))</f>
        <v/>
      </c>
      <c r="W228" s="19" t="str">
        <f>IF(V228="","",MAX(Settings!$B$6,MAX(V$6:V228)))</f>
        <v/>
      </c>
      <c r="X228" s="20" t="str">
        <f t="shared" si="21"/>
        <v/>
      </c>
      <c r="Y228" s="8" t="str">
        <f t="shared" si="22"/>
        <v/>
      </c>
      <c r="Z228" s="21" t="str">
        <f t="shared" si="23"/>
        <v/>
      </c>
    </row>
    <row r="229" spans="1:26" x14ac:dyDescent="0.25">
      <c r="A229" s="8" t="str">
        <f t="shared" si="18"/>
        <v/>
      </c>
      <c r="B229" s="9"/>
      <c r="C229" s="10"/>
      <c r="D229" s="10"/>
      <c r="E229" s="10"/>
      <c r="F229" s="10"/>
      <c r="G229" s="11"/>
      <c r="H229" s="11"/>
      <c r="I229" s="11"/>
      <c r="J229" s="11"/>
      <c r="K229" s="12"/>
      <c r="L229" s="13"/>
      <c r="M229" s="14"/>
      <c r="N229" s="10"/>
      <c r="O229" s="10"/>
      <c r="P229" s="10"/>
      <c r="Q229" s="10"/>
      <c r="R229" s="15" t="str">
        <f t="shared" si="19"/>
        <v/>
      </c>
      <c r="S229" s="16" t="str">
        <f t="shared" si="20"/>
        <v/>
      </c>
      <c r="T229" s="17" t="str">
        <f>IF(S229="","",IF(S229&gt;=Settings!$B$8,"Win",IF(S229&lt;=-Settings!$B$8,"Loss","Breakeven")))</f>
        <v/>
      </c>
      <c r="U229" s="18" t="str">
        <f>IF(L229="","",L229/(Settings!$B$6+SUM(M$5:M228)))</f>
        <v/>
      </c>
      <c r="V229" s="19" t="str">
        <f>IF(M229="","",Settings!$B$6+SUM(M$6:M229))</f>
        <v/>
      </c>
      <c r="W229" s="19" t="str">
        <f>IF(V229="","",MAX(Settings!$B$6,MAX(V$6:V229)))</f>
        <v/>
      </c>
      <c r="X229" s="20" t="str">
        <f t="shared" si="21"/>
        <v/>
      </c>
      <c r="Y229" s="8" t="str">
        <f t="shared" si="22"/>
        <v/>
      </c>
      <c r="Z229" s="21" t="str">
        <f t="shared" si="23"/>
        <v/>
      </c>
    </row>
    <row r="230" spans="1:26" x14ac:dyDescent="0.25">
      <c r="A230" s="8" t="str">
        <f t="shared" si="18"/>
        <v/>
      </c>
      <c r="B230" s="9"/>
      <c r="C230" s="10"/>
      <c r="D230" s="10"/>
      <c r="E230" s="10"/>
      <c r="F230" s="10"/>
      <c r="G230" s="11"/>
      <c r="H230" s="11"/>
      <c r="I230" s="11"/>
      <c r="J230" s="11"/>
      <c r="K230" s="12"/>
      <c r="L230" s="13"/>
      <c r="M230" s="14"/>
      <c r="N230" s="10"/>
      <c r="O230" s="10"/>
      <c r="P230" s="10"/>
      <c r="Q230" s="10"/>
      <c r="R230" s="15" t="str">
        <f t="shared" si="19"/>
        <v/>
      </c>
      <c r="S230" s="16" t="str">
        <f t="shared" si="20"/>
        <v/>
      </c>
      <c r="T230" s="17" t="str">
        <f>IF(S230="","",IF(S230&gt;=Settings!$B$8,"Win",IF(S230&lt;=-Settings!$B$8,"Loss","Breakeven")))</f>
        <v/>
      </c>
      <c r="U230" s="18" t="str">
        <f>IF(L230="","",L230/(Settings!$B$6+SUM(M$5:M229)))</f>
        <v/>
      </c>
      <c r="V230" s="19" t="str">
        <f>IF(M230="","",Settings!$B$6+SUM(M$6:M230))</f>
        <v/>
      </c>
      <c r="W230" s="19" t="str">
        <f>IF(V230="","",MAX(Settings!$B$6,MAX(V$6:V230)))</f>
        <v/>
      </c>
      <c r="X230" s="20" t="str">
        <f t="shared" si="21"/>
        <v/>
      </c>
      <c r="Y230" s="8" t="str">
        <f t="shared" si="22"/>
        <v/>
      </c>
      <c r="Z230" s="21" t="str">
        <f t="shared" si="23"/>
        <v/>
      </c>
    </row>
    <row r="231" spans="1:26" x14ac:dyDescent="0.25">
      <c r="A231" s="8" t="str">
        <f t="shared" si="18"/>
        <v/>
      </c>
      <c r="B231" s="9"/>
      <c r="C231" s="10"/>
      <c r="D231" s="10"/>
      <c r="E231" s="10"/>
      <c r="F231" s="10"/>
      <c r="G231" s="11"/>
      <c r="H231" s="11"/>
      <c r="I231" s="11"/>
      <c r="J231" s="11"/>
      <c r="K231" s="12"/>
      <c r="L231" s="13"/>
      <c r="M231" s="14"/>
      <c r="N231" s="10"/>
      <c r="O231" s="10"/>
      <c r="P231" s="10"/>
      <c r="Q231" s="10"/>
      <c r="R231" s="15" t="str">
        <f t="shared" si="19"/>
        <v/>
      </c>
      <c r="S231" s="16" t="str">
        <f t="shared" si="20"/>
        <v/>
      </c>
      <c r="T231" s="17" t="str">
        <f>IF(S231="","",IF(S231&gt;=Settings!$B$8,"Win",IF(S231&lt;=-Settings!$B$8,"Loss","Breakeven")))</f>
        <v/>
      </c>
      <c r="U231" s="18" t="str">
        <f>IF(L231="","",L231/(Settings!$B$6+SUM(M$5:M230)))</f>
        <v/>
      </c>
      <c r="V231" s="19" t="str">
        <f>IF(M231="","",Settings!$B$6+SUM(M$6:M231))</f>
        <v/>
      </c>
      <c r="W231" s="19" t="str">
        <f>IF(V231="","",MAX(Settings!$B$6,MAX(V$6:V231)))</f>
        <v/>
      </c>
      <c r="X231" s="20" t="str">
        <f t="shared" si="21"/>
        <v/>
      </c>
      <c r="Y231" s="8" t="str">
        <f t="shared" si="22"/>
        <v/>
      </c>
      <c r="Z231" s="21" t="str">
        <f t="shared" si="23"/>
        <v/>
      </c>
    </row>
    <row r="232" spans="1:26" x14ac:dyDescent="0.25">
      <c r="A232" s="8" t="str">
        <f t="shared" si="18"/>
        <v/>
      </c>
      <c r="B232" s="9"/>
      <c r="C232" s="10"/>
      <c r="D232" s="10"/>
      <c r="E232" s="10"/>
      <c r="F232" s="10"/>
      <c r="G232" s="11"/>
      <c r="H232" s="11"/>
      <c r="I232" s="11"/>
      <c r="J232" s="11"/>
      <c r="K232" s="12"/>
      <c r="L232" s="13"/>
      <c r="M232" s="14"/>
      <c r="N232" s="10"/>
      <c r="O232" s="10"/>
      <c r="P232" s="10"/>
      <c r="Q232" s="10"/>
      <c r="R232" s="15" t="str">
        <f t="shared" si="19"/>
        <v/>
      </c>
      <c r="S232" s="16" t="str">
        <f t="shared" si="20"/>
        <v/>
      </c>
      <c r="T232" s="17" t="str">
        <f>IF(S232="","",IF(S232&gt;=Settings!$B$8,"Win",IF(S232&lt;=-Settings!$B$8,"Loss","Breakeven")))</f>
        <v/>
      </c>
      <c r="U232" s="18" t="str">
        <f>IF(L232="","",L232/(Settings!$B$6+SUM(M$5:M231)))</f>
        <v/>
      </c>
      <c r="V232" s="19" t="str">
        <f>IF(M232="","",Settings!$B$6+SUM(M$6:M232))</f>
        <v/>
      </c>
      <c r="W232" s="19" t="str">
        <f>IF(V232="","",MAX(Settings!$B$6,MAX(V$6:V232)))</f>
        <v/>
      </c>
      <c r="X232" s="20" t="str">
        <f t="shared" si="21"/>
        <v/>
      </c>
      <c r="Y232" s="8" t="str">
        <f t="shared" si="22"/>
        <v/>
      </c>
      <c r="Z232" s="21" t="str">
        <f t="shared" si="23"/>
        <v/>
      </c>
    </row>
    <row r="233" spans="1:26" x14ac:dyDescent="0.25">
      <c r="A233" s="8" t="str">
        <f t="shared" si="18"/>
        <v/>
      </c>
      <c r="B233" s="9"/>
      <c r="C233" s="10"/>
      <c r="D233" s="10"/>
      <c r="E233" s="10"/>
      <c r="F233" s="10"/>
      <c r="G233" s="11"/>
      <c r="H233" s="11"/>
      <c r="I233" s="11"/>
      <c r="J233" s="11"/>
      <c r="K233" s="12"/>
      <c r="L233" s="13"/>
      <c r="M233" s="14"/>
      <c r="N233" s="10"/>
      <c r="O233" s="10"/>
      <c r="P233" s="10"/>
      <c r="Q233" s="10"/>
      <c r="R233" s="15" t="str">
        <f t="shared" si="19"/>
        <v/>
      </c>
      <c r="S233" s="16" t="str">
        <f t="shared" si="20"/>
        <v/>
      </c>
      <c r="T233" s="17" t="str">
        <f>IF(S233="","",IF(S233&gt;=Settings!$B$8,"Win",IF(S233&lt;=-Settings!$B$8,"Loss","Breakeven")))</f>
        <v/>
      </c>
      <c r="U233" s="18" t="str">
        <f>IF(L233="","",L233/(Settings!$B$6+SUM(M$5:M232)))</f>
        <v/>
      </c>
      <c r="V233" s="19" t="str">
        <f>IF(M233="","",Settings!$B$6+SUM(M$6:M233))</f>
        <v/>
      </c>
      <c r="W233" s="19" t="str">
        <f>IF(V233="","",MAX(Settings!$B$6,MAX(V$6:V233)))</f>
        <v/>
      </c>
      <c r="X233" s="20" t="str">
        <f t="shared" si="21"/>
        <v/>
      </c>
      <c r="Y233" s="8" t="str">
        <f t="shared" si="22"/>
        <v/>
      </c>
      <c r="Z233" s="21" t="str">
        <f t="shared" si="23"/>
        <v/>
      </c>
    </row>
    <row r="234" spans="1:26" x14ac:dyDescent="0.25">
      <c r="A234" s="8" t="str">
        <f t="shared" si="18"/>
        <v/>
      </c>
      <c r="B234" s="9"/>
      <c r="C234" s="10"/>
      <c r="D234" s="10"/>
      <c r="E234" s="10"/>
      <c r="F234" s="10"/>
      <c r="G234" s="11"/>
      <c r="H234" s="11"/>
      <c r="I234" s="11"/>
      <c r="J234" s="11"/>
      <c r="K234" s="12"/>
      <c r="L234" s="13"/>
      <c r="M234" s="14"/>
      <c r="N234" s="10"/>
      <c r="O234" s="10"/>
      <c r="P234" s="10"/>
      <c r="Q234" s="10"/>
      <c r="R234" s="15" t="str">
        <f t="shared" si="19"/>
        <v/>
      </c>
      <c r="S234" s="16" t="str">
        <f t="shared" si="20"/>
        <v/>
      </c>
      <c r="T234" s="17" t="str">
        <f>IF(S234="","",IF(S234&gt;=Settings!$B$8,"Win",IF(S234&lt;=-Settings!$B$8,"Loss","Breakeven")))</f>
        <v/>
      </c>
      <c r="U234" s="18" t="str">
        <f>IF(L234="","",L234/(Settings!$B$6+SUM(M$5:M233)))</f>
        <v/>
      </c>
      <c r="V234" s="19" t="str">
        <f>IF(M234="","",Settings!$B$6+SUM(M$6:M234))</f>
        <v/>
      </c>
      <c r="W234" s="19" t="str">
        <f>IF(V234="","",MAX(Settings!$B$6,MAX(V$6:V234)))</f>
        <v/>
      </c>
      <c r="X234" s="20" t="str">
        <f t="shared" si="21"/>
        <v/>
      </c>
      <c r="Y234" s="8" t="str">
        <f t="shared" si="22"/>
        <v/>
      </c>
      <c r="Z234" s="21" t="str">
        <f t="shared" si="23"/>
        <v/>
      </c>
    </row>
    <row r="235" spans="1:26" x14ac:dyDescent="0.25">
      <c r="A235" s="8" t="str">
        <f t="shared" si="18"/>
        <v/>
      </c>
      <c r="B235" s="9"/>
      <c r="C235" s="10"/>
      <c r="D235" s="10"/>
      <c r="E235" s="10"/>
      <c r="F235" s="10"/>
      <c r="G235" s="11"/>
      <c r="H235" s="11"/>
      <c r="I235" s="11"/>
      <c r="J235" s="11"/>
      <c r="K235" s="12"/>
      <c r="L235" s="13"/>
      <c r="M235" s="14"/>
      <c r="N235" s="10"/>
      <c r="O235" s="10"/>
      <c r="P235" s="10"/>
      <c r="Q235" s="10"/>
      <c r="R235" s="15" t="str">
        <f t="shared" si="19"/>
        <v/>
      </c>
      <c r="S235" s="16" t="str">
        <f t="shared" si="20"/>
        <v/>
      </c>
      <c r="T235" s="17" t="str">
        <f>IF(S235="","",IF(S235&gt;=Settings!$B$8,"Win",IF(S235&lt;=-Settings!$B$8,"Loss","Breakeven")))</f>
        <v/>
      </c>
      <c r="U235" s="18" t="str">
        <f>IF(L235="","",L235/(Settings!$B$6+SUM(M$5:M234)))</f>
        <v/>
      </c>
      <c r="V235" s="19" t="str">
        <f>IF(M235="","",Settings!$B$6+SUM(M$6:M235))</f>
        <v/>
      </c>
      <c r="W235" s="19" t="str">
        <f>IF(V235="","",MAX(Settings!$B$6,MAX(V$6:V235)))</f>
        <v/>
      </c>
      <c r="X235" s="20" t="str">
        <f t="shared" si="21"/>
        <v/>
      </c>
      <c r="Y235" s="8" t="str">
        <f t="shared" si="22"/>
        <v/>
      </c>
      <c r="Z235" s="21" t="str">
        <f t="shared" si="23"/>
        <v/>
      </c>
    </row>
    <row r="236" spans="1:26" x14ac:dyDescent="0.25">
      <c r="A236" s="8" t="str">
        <f t="shared" si="18"/>
        <v/>
      </c>
      <c r="B236" s="9"/>
      <c r="C236" s="10"/>
      <c r="D236" s="10"/>
      <c r="E236" s="10"/>
      <c r="F236" s="10"/>
      <c r="G236" s="11"/>
      <c r="H236" s="11"/>
      <c r="I236" s="11"/>
      <c r="J236" s="11"/>
      <c r="K236" s="12"/>
      <c r="L236" s="13"/>
      <c r="M236" s="14"/>
      <c r="N236" s="10"/>
      <c r="O236" s="10"/>
      <c r="P236" s="10"/>
      <c r="Q236" s="10"/>
      <c r="R236" s="15" t="str">
        <f t="shared" si="19"/>
        <v/>
      </c>
      <c r="S236" s="16" t="str">
        <f t="shared" si="20"/>
        <v/>
      </c>
      <c r="T236" s="17" t="str">
        <f>IF(S236="","",IF(S236&gt;=Settings!$B$8,"Win",IF(S236&lt;=-Settings!$B$8,"Loss","Breakeven")))</f>
        <v/>
      </c>
      <c r="U236" s="18" t="str">
        <f>IF(L236="","",L236/(Settings!$B$6+SUM(M$5:M235)))</f>
        <v/>
      </c>
      <c r="V236" s="19" t="str">
        <f>IF(M236="","",Settings!$B$6+SUM(M$6:M236))</f>
        <v/>
      </c>
      <c r="W236" s="19" t="str">
        <f>IF(V236="","",MAX(Settings!$B$6,MAX(V$6:V236)))</f>
        <v/>
      </c>
      <c r="X236" s="20" t="str">
        <f t="shared" si="21"/>
        <v/>
      </c>
      <c r="Y236" s="8" t="str">
        <f t="shared" si="22"/>
        <v/>
      </c>
      <c r="Z236" s="21" t="str">
        <f t="shared" si="23"/>
        <v/>
      </c>
    </row>
    <row r="237" spans="1:26" x14ac:dyDescent="0.25">
      <c r="A237" s="8" t="str">
        <f t="shared" si="18"/>
        <v/>
      </c>
      <c r="B237" s="9"/>
      <c r="C237" s="10"/>
      <c r="D237" s="10"/>
      <c r="E237" s="10"/>
      <c r="F237" s="10"/>
      <c r="G237" s="11"/>
      <c r="H237" s="11"/>
      <c r="I237" s="11"/>
      <c r="J237" s="11"/>
      <c r="K237" s="12"/>
      <c r="L237" s="13"/>
      <c r="M237" s="14"/>
      <c r="N237" s="10"/>
      <c r="O237" s="10"/>
      <c r="P237" s="10"/>
      <c r="Q237" s="10"/>
      <c r="R237" s="15" t="str">
        <f t="shared" si="19"/>
        <v/>
      </c>
      <c r="S237" s="16" t="str">
        <f t="shared" si="20"/>
        <v/>
      </c>
      <c r="T237" s="17" t="str">
        <f>IF(S237="","",IF(S237&gt;=Settings!$B$8,"Win",IF(S237&lt;=-Settings!$B$8,"Loss","Breakeven")))</f>
        <v/>
      </c>
      <c r="U237" s="18" t="str">
        <f>IF(L237="","",L237/(Settings!$B$6+SUM(M$5:M236)))</f>
        <v/>
      </c>
      <c r="V237" s="19" t="str">
        <f>IF(M237="","",Settings!$B$6+SUM(M$6:M237))</f>
        <v/>
      </c>
      <c r="W237" s="19" t="str">
        <f>IF(V237="","",MAX(Settings!$B$6,MAX(V$6:V237)))</f>
        <v/>
      </c>
      <c r="X237" s="20" t="str">
        <f t="shared" si="21"/>
        <v/>
      </c>
      <c r="Y237" s="8" t="str">
        <f t="shared" si="22"/>
        <v/>
      </c>
      <c r="Z237" s="21" t="str">
        <f t="shared" si="23"/>
        <v/>
      </c>
    </row>
    <row r="238" spans="1:26" x14ac:dyDescent="0.25">
      <c r="A238" s="8" t="str">
        <f t="shared" si="18"/>
        <v/>
      </c>
      <c r="B238" s="9"/>
      <c r="C238" s="10"/>
      <c r="D238" s="10"/>
      <c r="E238" s="10"/>
      <c r="F238" s="10"/>
      <c r="G238" s="11"/>
      <c r="H238" s="11"/>
      <c r="I238" s="11"/>
      <c r="J238" s="11"/>
      <c r="K238" s="12"/>
      <c r="L238" s="13"/>
      <c r="M238" s="14"/>
      <c r="N238" s="10"/>
      <c r="O238" s="10"/>
      <c r="P238" s="10"/>
      <c r="Q238" s="10"/>
      <c r="R238" s="15" t="str">
        <f t="shared" si="19"/>
        <v/>
      </c>
      <c r="S238" s="16" t="str">
        <f t="shared" si="20"/>
        <v/>
      </c>
      <c r="T238" s="17" t="str">
        <f>IF(S238="","",IF(S238&gt;=Settings!$B$8,"Win",IF(S238&lt;=-Settings!$B$8,"Loss","Breakeven")))</f>
        <v/>
      </c>
      <c r="U238" s="18" t="str">
        <f>IF(L238="","",L238/(Settings!$B$6+SUM(M$5:M237)))</f>
        <v/>
      </c>
      <c r="V238" s="19" t="str">
        <f>IF(M238="","",Settings!$B$6+SUM(M$6:M238))</f>
        <v/>
      </c>
      <c r="W238" s="19" t="str">
        <f>IF(V238="","",MAX(Settings!$B$6,MAX(V$6:V238)))</f>
        <v/>
      </c>
      <c r="X238" s="20" t="str">
        <f t="shared" si="21"/>
        <v/>
      </c>
      <c r="Y238" s="8" t="str">
        <f t="shared" si="22"/>
        <v/>
      </c>
      <c r="Z238" s="21" t="str">
        <f t="shared" si="23"/>
        <v/>
      </c>
    </row>
    <row r="239" spans="1:26" x14ac:dyDescent="0.25">
      <c r="A239" s="8" t="str">
        <f t="shared" si="18"/>
        <v/>
      </c>
      <c r="B239" s="9"/>
      <c r="C239" s="10"/>
      <c r="D239" s="10"/>
      <c r="E239" s="10"/>
      <c r="F239" s="10"/>
      <c r="G239" s="11"/>
      <c r="H239" s="11"/>
      <c r="I239" s="11"/>
      <c r="J239" s="11"/>
      <c r="K239" s="12"/>
      <c r="L239" s="13"/>
      <c r="M239" s="14"/>
      <c r="N239" s="10"/>
      <c r="O239" s="10"/>
      <c r="P239" s="10"/>
      <c r="Q239" s="10"/>
      <c r="R239" s="15" t="str">
        <f t="shared" si="19"/>
        <v/>
      </c>
      <c r="S239" s="16" t="str">
        <f t="shared" si="20"/>
        <v/>
      </c>
      <c r="T239" s="17" t="str">
        <f>IF(S239="","",IF(S239&gt;=Settings!$B$8,"Win",IF(S239&lt;=-Settings!$B$8,"Loss","Breakeven")))</f>
        <v/>
      </c>
      <c r="U239" s="18" t="str">
        <f>IF(L239="","",L239/(Settings!$B$6+SUM(M$5:M238)))</f>
        <v/>
      </c>
      <c r="V239" s="19" t="str">
        <f>IF(M239="","",Settings!$B$6+SUM(M$6:M239))</f>
        <v/>
      </c>
      <c r="W239" s="19" t="str">
        <f>IF(V239="","",MAX(Settings!$B$6,MAX(V$6:V239)))</f>
        <v/>
      </c>
      <c r="X239" s="20" t="str">
        <f t="shared" si="21"/>
        <v/>
      </c>
      <c r="Y239" s="8" t="str">
        <f t="shared" si="22"/>
        <v/>
      </c>
      <c r="Z239" s="21" t="str">
        <f t="shared" si="23"/>
        <v/>
      </c>
    </row>
    <row r="240" spans="1:26" x14ac:dyDescent="0.25">
      <c r="A240" s="8" t="str">
        <f t="shared" si="18"/>
        <v/>
      </c>
      <c r="B240" s="9"/>
      <c r="C240" s="10"/>
      <c r="D240" s="10"/>
      <c r="E240" s="10"/>
      <c r="F240" s="10"/>
      <c r="G240" s="11"/>
      <c r="H240" s="11"/>
      <c r="I240" s="11"/>
      <c r="J240" s="11"/>
      <c r="K240" s="12"/>
      <c r="L240" s="13"/>
      <c r="M240" s="14"/>
      <c r="N240" s="10"/>
      <c r="O240" s="10"/>
      <c r="P240" s="10"/>
      <c r="Q240" s="10"/>
      <c r="R240" s="15" t="str">
        <f t="shared" si="19"/>
        <v/>
      </c>
      <c r="S240" s="16" t="str">
        <f t="shared" si="20"/>
        <v/>
      </c>
      <c r="T240" s="17" t="str">
        <f>IF(S240="","",IF(S240&gt;=Settings!$B$8,"Win",IF(S240&lt;=-Settings!$B$8,"Loss","Breakeven")))</f>
        <v/>
      </c>
      <c r="U240" s="18" t="str">
        <f>IF(L240="","",L240/(Settings!$B$6+SUM(M$5:M239)))</f>
        <v/>
      </c>
      <c r="V240" s="19" t="str">
        <f>IF(M240="","",Settings!$B$6+SUM(M$6:M240))</f>
        <v/>
      </c>
      <c r="W240" s="19" t="str">
        <f>IF(V240="","",MAX(Settings!$B$6,MAX(V$6:V240)))</f>
        <v/>
      </c>
      <c r="X240" s="20" t="str">
        <f t="shared" si="21"/>
        <v/>
      </c>
      <c r="Y240" s="8" t="str">
        <f t="shared" si="22"/>
        <v/>
      </c>
      <c r="Z240" s="21" t="str">
        <f t="shared" si="23"/>
        <v/>
      </c>
    </row>
    <row r="241" spans="1:26" x14ac:dyDescent="0.25">
      <c r="A241" s="8" t="str">
        <f t="shared" si="18"/>
        <v/>
      </c>
      <c r="B241" s="9"/>
      <c r="C241" s="10"/>
      <c r="D241" s="10"/>
      <c r="E241" s="10"/>
      <c r="F241" s="10"/>
      <c r="G241" s="11"/>
      <c r="H241" s="11"/>
      <c r="I241" s="11"/>
      <c r="J241" s="11"/>
      <c r="K241" s="12"/>
      <c r="L241" s="13"/>
      <c r="M241" s="14"/>
      <c r="N241" s="10"/>
      <c r="O241" s="10"/>
      <c r="P241" s="10"/>
      <c r="Q241" s="10"/>
      <c r="R241" s="15" t="str">
        <f t="shared" si="19"/>
        <v/>
      </c>
      <c r="S241" s="16" t="str">
        <f t="shared" si="20"/>
        <v/>
      </c>
      <c r="T241" s="17" t="str">
        <f>IF(S241="","",IF(S241&gt;=Settings!$B$8,"Win",IF(S241&lt;=-Settings!$B$8,"Loss","Breakeven")))</f>
        <v/>
      </c>
      <c r="U241" s="18" t="str">
        <f>IF(L241="","",L241/(Settings!$B$6+SUM(M$5:M240)))</f>
        <v/>
      </c>
      <c r="V241" s="19" t="str">
        <f>IF(M241="","",Settings!$B$6+SUM(M$6:M241))</f>
        <v/>
      </c>
      <c r="W241" s="19" t="str">
        <f>IF(V241="","",MAX(Settings!$B$6,MAX(V$6:V241)))</f>
        <v/>
      </c>
      <c r="X241" s="20" t="str">
        <f t="shared" si="21"/>
        <v/>
      </c>
      <c r="Y241" s="8" t="str">
        <f t="shared" si="22"/>
        <v/>
      </c>
      <c r="Z241" s="21" t="str">
        <f t="shared" si="23"/>
        <v/>
      </c>
    </row>
    <row r="242" spans="1:26" x14ac:dyDescent="0.25">
      <c r="A242" s="8" t="str">
        <f t="shared" si="18"/>
        <v/>
      </c>
      <c r="B242" s="9"/>
      <c r="C242" s="10"/>
      <c r="D242" s="10"/>
      <c r="E242" s="10"/>
      <c r="F242" s="10"/>
      <c r="G242" s="11"/>
      <c r="H242" s="11"/>
      <c r="I242" s="11"/>
      <c r="J242" s="11"/>
      <c r="K242" s="12"/>
      <c r="L242" s="13"/>
      <c r="M242" s="14"/>
      <c r="N242" s="10"/>
      <c r="O242" s="10"/>
      <c r="P242" s="10"/>
      <c r="Q242" s="10"/>
      <c r="R242" s="15" t="str">
        <f t="shared" si="19"/>
        <v/>
      </c>
      <c r="S242" s="16" t="str">
        <f t="shared" si="20"/>
        <v/>
      </c>
      <c r="T242" s="17" t="str">
        <f>IF(S242="","",IF(S242&gt;=Settings!$B$8,"Win",IF(S242&lt;=-Settings!$B$8,"Loss","Breakeven")))</f>
        <v/>
      </c>
      <c r="U242" s="18" t="str">
        <f>IF(L242="","",L242/(Settings!$B$6+SUM(M$5:M241)))</f>
        <v/>
      </c>
      <c r="V242" s="19" t="str">
        <f>IF(M242="","",Settings!$B$6+SUM(M$6:M242))</f>
        <v/>
      </c>
      <c r="W242" s="19" t="str">
        <f>IF(V242="","",MAX(Settings!$B$6,MAX(V$6:V242)))</f>
        <v/>
      </c>
      <c r="X242" s="20" t="str">
        <f t="shared" si="21"/>
        <v/>
      </c>
      <c r="Y242" s="8" t="str">
        <f t="shared" si="22"/>
        <v/>
      </c>
      <c r="Z242" s="21" t="str">
        <f t="shared" si="23"/>
        <v/>
      </c>
    </row>
    <row r="243" spans="1:26" x14ac:dyDescent="0.25">
      <c r="A243" s="8" t="str">
        <f t="shared" si="18"/>
        <v/>
      </c>
      <c r="B243" s="9"/>
      <c r="C243" s="10"/>
      <c r="D243" s="10"/>
      <c r="E243" s="10"/>
      <c r="F243" s="10"/>
      <c r="G243" s="11"/>
      <c r="H243" s="11"/>
      <c r="I243" s="11"/>
      <c r="J243" s="11"/>
      <c r="K243" s="12"/>
      <c r="L243" s="13"/>
      <c r="M243" s="14"/>
      <c r="N243" s="10"/>
      <c r="O243" s="10"/>
      <c r="P243" s="10"/>
      <c r="Q243" s="10"/>
      <c r="R243" s="15" t="str">
        <f t="shared" si="19"/>
        <v/>
      </c>
      <c r="S243" s="16" t="str">
        <f t="shared" si="20"/>
        <v/>
      </c>
      <c r="T243" s="17" t="str">
        <f>IF(S243="","",IF(S243&gt;=Settings!$B$8,"Win",IF(S243&lt;=-Settings!$B$8,"Loss","Breakeven")))</f>
        <v/>
      </c>
      <c r="U243" s="18" t="str">
        <f>IF(L243="","",L243/(Settings!$B$6+SUM(M$5:M242)))</f>
        <v/>
      </c>
      <c r="V243" s="19" t="str">
        <f>IF(M243="","",Settings!$B$6+SUM(M$6:M243))</f>
        <v/>
      </c>
      <c r="W243" s="19" t="str">
        <f>IF(V243="","",MAX(Settings!$B$6,MAX(V$6:V243)))</f>
        <v/>
      </c>
      <c r="X243" s="20" t="str">
        <f t="shared" si="21"/>
        <v/>
      </c>
      <c r="Y243" s="8" t="str">
        <f t="shared" si="22"/>
        <v/>
      </c>
      <c r="Z243" s="21" t="str">
        <f t="shared" si="23"/>
        <v/>
      </c>
    </row>
    <row r="244" spans="1:26" x14ac:dyDescent="0.25">
      <c r="A244" s="8" t="str">
        <f t="shared" si="18"/>
        <v/>
      </c>
      <c r="B244" s="9"/>
      <c r="C244" s="10"/>
      <c r="D244" s="10"/>
      <c r="E244" s="10"/>
      <c r="F244" s="10"/>
      <c r="G244" s="11"/>
      <c r="H244" s="11"/>
      <c r="I244" s="11"/>
      <c r="J244" s="11"/>
      <c r="K244" s="12"/>
      <c r="L244" s="13"/>
      <c r="M244" s="14"/>
      <c r="N244" s="10"/>
      <c r="O244" s="10"/>
      <c r="P244" s="10"/>
      <c r="Q244" s="10"/>
      <c r="R244" s="15" t="str">
        <f t="shared" si="19"/>
        <v/>
      </c>
      <c r="S244" s="16" t="str">
        <f t="shared" si="20"/>
        <v/>
      </c>
      <c r="T244" s="17" t="str">
        <f>IF(S244="","",IF(S244&gt;=Settings!$B$8,"Win",IF(S244&lt;=-Settings!$B$8,"Loss","Breakeven")))</f>
        <v/>
      </c>
      <c r="U244" s="18" t="str">
        <f>IF(L244="","",L244/(Settings!$B$6+SUM(M$5:M243)))</f>
        <v/>
      </c>
      <c r="V244" s="19" t="str">
        <f>IF(M244="","",Settings!$B$6+SUM(M$6:M244))</f>
        <v/>
      </c>
      <c r="W244" s="19" t="str">
        <f>IF(V244="","",MAX(Settings!$B$6,MAX(V$6:V244)))</f>
        <v/>
      </c>
      <c r="X244" s="20" t="str">
        <f t="shared" si="21"/>
        <v/>
      </c>
      <c r="Y244" s="8" t="str">
        <f t="shared" si="22"/>
        <v/>
      </c>
      <c r="Z244" s="21" t="str">
        <f t="shared" si="23"/>
        <v/>
      </c>
    </row>
    <row r="245" spans="1:26" x14ac:dyDescent="0.25">
      <c r="A245" s="8" t="str">
        <f t="shared" si="18"/>
        <v/>
      </c>
      <c r="B245" s="9"/>
      <c r="C245" s="10"/>
      <c r="D245" s="10"/>
      <c r="E245" s="10"/>
      <c r="F245" s="10"/>
      <c r="G245" s="11"/>
      <c r="H245" s="11"/>
      <c r="I245" s="11"/>
      <c r="J245" s="11"/>
      <c r="K245" s="12"/>
      <c r="L245" s="13"/>
      <c r="M245" s="14"/>
      <c r="N245" s="10"/>
      <c r="O245" s="10"/>
      <c r="P245" s="10"/>
      <c r="Q245" s="10"/>
      <c r="R245" s="15" t="str">
        <f t="shared" si="19"/>
        <v/>
      </c>
      <c r="S245" s="16" t="str">
        <f t="shared" si="20"/>
        <v/>
      </c>
      <c r="T245" s="17" t="str">
        <f>IF(S245="","",IF(S245&gt;=Settings!$B$8,"Win",IF(S245&lt;=-Settings!$B$8,"Loss","Breakeven")))</f>
        <v/>
      </c>
      <c r="U245" s="18" t="str">
        <f>IF(L245="","",L245/(Settings!$B$6+SUM(M$5:M244)))</f>
        <v/>
      </c>
      <c r="V245" s="19" t="str">
        <f>IF(M245="","",Settings!$B$6+SUM(M$6:M245))</f>
        <v/>
      </c>
      <c r="W245" s="19" t="str">
        <f>IF(V245="","",MAX(Settings!$B$6,MAX(V$6:V245)))</f>
        <v/>
      </c>
      <c r="X245" s="20" t="str">
        <f t="shared" si="21"/>
        <v/>
      </c>
      <c r="Y245" s="8" t="str">
        <f t="shared" si="22"/>
        <v/>
      </c>
      <c r="Z245" s="21" t="str">
        <f t="shared" si="23"/>
        <v/>
      </c>
    </row>
    <row r="246" spans="1:26" x14ac:dyDescent="0.25">
      <c r="A246" s="8" t="str">
        <f t="shared" si="18"/>
        <v/>
      </c>
      <c r="B246" s="9"/>
      <c r="C246" s="10"/>
      <c r="D246" s="10"/>
      <c r="E246" s="10"/>
      <c r="F246" s="10"/>
      <c r="G246" s="11"/>
      <c r="H246" s="11"/>
      <c r="I246" s="11"/>
      <c r="J246" s="11"/>
      <c r="K246" s="12"/>
      <c r="L246" s="13"/>
      <c r="M246" s="14"/>
      <c r="N246" s="10"/>
      <c r="O246" s="10"/>
      <c r="P246" s="10"/>
      <c r="Q246" s="10"/>
      <c r="R246" s="15" t="str">
        <f t="shared" si="19"/>
        <v/>
      </c>
      <c r="S246" s="16" t="str">
        <f t="shared" si="20"/>
        <v/>
      </c>
      <c r="T246" s="17" t="str">
        <f>IF(S246="","",IF(S246&gt;=Settings!$B$8,"Win",IF(S246&lt;=-Settings!$B$8,"Loss","Breakeven")))</f>
        <v/>
      </c>
      <c r="U246" s="18" t="str">
        <f>IF(L246="","",L246/(Settings!$B$6+SUM(M$5:M245)))</f>
        <v/>
      </c>
      <c r="V246" s="19" t="str">
        <f>IF(M246="","",Settings!$B$6+SUM(M$6:M246))</f>
        <v/>
      </c>
      <c r="W246" s="19" t="str">
        <f>IF(V246="","",MAX(Settings!$B$6,MAX(V$6:V246)))</f>
        <v/>
      </c>
      <c r="X246" s="20" t="str">
        <f t="shared" si="21"/>
        <v/>
      </c>
      <c r="Y246" s="8" t="str">
        <f t="shared" si="22"/>
        <v/>
      </c>
      <c r="Z246" s="21" t="str">
        <f t="shared" si="23"/>
        <v/>
      </c>
    </row>
    <row r="247" spans="1:26" x14ac:dyDescent="0.25">
      <c r="A247" s="8" t="str">
        <f t="shared" si="18"/>
        <v/>
      </c>
      <c r="B247" s="9"/>
      <c r="C247" s="10"/>
      <c r="D247" s="10"/>
      <c r="E247" s="10"/>
      <c r="F247" s="10"/>
      <c r="G247" s="11"/>
      <c r="H247" s="11"/>
      <c r="I247" s="11"/>
      <c r="J247" s="11"/>
      <c r="K247" s="12"/>
      <c r="L247" s="13"/>
      <c r="M247" s="14"/>
      <c r="N247" s="10"/>
      <c r="O247" s="10"/>
      <c r="P247" s="10"/>
      <c r="Q247" s="10"/>
      <c r="R247" s="15" t="str">
        <f t="shared" si="19"/>
        <v/>
      </c>
      <c r="S247" s="16" t="str">
        <f t="shared" si="20"/>
        <v/>
      </c>
      <c r="T247" s="17" t="str">
        <f>IF(S247="","",IF(S247&gt;=Settings!$B$8,"Win",IF(S247&lt;=-Settings!$B$8,"Loss","Breakeven")))</f>
        <v/>
      </c>
      <c r="U247" s="18" t="str">
        <f>IF(L247="","",L247/(Settings!$B$6+SUM(M$5:M246)))</f>
        <v/>
      </c>
      <c r="V247" s="19" t="str">
        <f>IF(M247="","",Settings!$B$6+SUM(M$6:M247))</f>
        <v/>
      </c>
      <c r="W247" s="19" t="str">
        <f>IF(V247="","",MAX(Settings!$B$6,MAX(V$6:V247)))</f>
        <v/>
      </c>
      <c r="X247" s="20" t="str">
        <f t="shared" si="21"/>
        <v/>
      </c>
      <c r="Y247" s="8" t="str">
        <f t="shared" si="22"/>
        <v/>
      </c>
      <c r="Z247" s="21" t="str">
        <f t="shared" si="23"/>
        <v/>
      </c>
    </row>
    <row r="248" spans="1:26" x14ac:dyDescent="0.25">
      <c r="A248" s="8" t="str">
        <f t="shared" si="18"/>
        <v/>
      </c>
      <c r="B248" s="9"/>
      <c r="C248" s="10"/>
      <c r="D248" s="10"/>
      <c r="E248" s="10"/>
      <c r="F248" s="10"/>
      <c r="G248" s="11"/>
      <c r="H248" s="11"/>
      <c r="I248" s="11"/>
      <c r="J248" s="11"/>
      <c r="K248" s="12"/>
      <c r="L248" s="13"/>
      <c r="M248" s="14"/>
      <c r="N248" s="10"/>
      <c r="O248" s="10"/>
      <c r="P248" s="10"/>
      <c r="Q248" s="10"/>
      <c r="R248" s="15" t="str">
        <f t="shared" si="19"/>
        <v/>
      </c>
      <c r="S248" s="16" t="str">
        <f t="shared" si="20"/>
        <v/>
      </c>
      <c r="T248" s="17" t="str">
        <f>IF(S248="","",IF(S248&gt;=Settings!$B$8,"Win",IF(S248&lt;=-Settings!$B$8,"Loss","Breakeven")))</f>
        <v/>
      </c>
      <c r="U248" s="18" t="str">
        <f>IF(L248="","",L248/(Settings!$B$6+SUM(M$5:M247)))</f>
        <v/>
      </c>
      <c r="V248" s="19" t="str">
        <f>IF(M248="","",Settings!$B$6+SUM(M$6:M248))</f>
        <v/>
      </c>
      <c r="W248" s="19" t="str">
        <f>IF(V248="","",MAX(Settings!$B$6,MAX(V$6:V248)))</f>
        <v/>
      </c>
      <c r="X248" s="20" t="str">
        <f t="shared" si="21"/>
        <v/>
      </c>
      <c r="Y248" s="8" t="str">
        <f t="shared" si="22"/>
        <v/>
      </c>
      <c r="Z248" s="21" t="str">
        <f t="shared" si="23"/>
        <v/>
      </c>
    </row>
    <row r="249" spans="1:26" x14ac:dyDescent="0.25">
      <c r="A249" s="8" t="str">
        <f t="shared" si="18"/>
        <v/>
      </c>
      <c r="B249" s="9"/>
      <c r="C249" s="10"/>
      <c r="D249" s="10"/>
      <c r="E249" s="10"/>
      <c r="F249" s="10"/>
      <c r="G249" s="11"/>
      <c r="H249" s="11"/>
      <c r="I249" s="11"/>
      <c r="J249" s="11"/>
      <c r="K249" s="12"/>
      <c r="L249" s="13"/>
      <c r="M249" s="14"/>
      <c r="N249" s="10"/>
      <c r="O249" s="10"/>
      <c r="P249" s="10"/>
      <c r="Q249" s="10"/>
      <c r="R249" s="15" t="str">
        <f t="shared" si="19"/>
        <v/>
      </c>
      <c r="S249" s="16" t="str">
        <f t="shared" si="20"/>
        <v/>
      </c>
      <c r="T249" s="17" t="str">
        <f>IF(S249="","",IF(S249&gt;=Settings!$B$8,"Win",IF(S249&lt;=-Settings!$B$8,"Loss","Breakeven")))</f>
        <v/>
      </c>
      <c r="U249" s="18" t="str">
        <f>IF(L249="","",L249/(Settings!$B$6+SUM(M$5:M248)))</f>
        <v/>
      </c>
      <c r="V249" s="19" t="str">
        <f>IF(M249="","",Settings!$B$6+SUM(M$6:M249))</f>
        <v/>
      </c>
      <c r="W249" s="19" t="str">
        <f>IF(V249="","",MAX(Settings!$B$6,MAX(V$6:V249)))</f>
        <v/>
      </c>
      <c r="X249" s="20" t="str">
        <f t="shared" si="21"/>
        <v/>
      </c>
      <c r="Y249" s="8" t="str">
        <f t="shared" si="22"/>
        <v/>
      </c>
      <c r="Z249" s="21" t="str">
        <f t="shared" si="23"/>
        <v/>
      </c>
    </row>
    <row r="250" spans="1:26" x14ac:dyDescent="0.25">
      <c r="A250" s="8" t="str">
        <f t="shared" si="18"/>
        <v/>
      </c>
      <c r="B250" s="9"/>
      <c r="C250" s="10"/>
      <c r="D250" s="10"/>
      <c r="E250" s="10"/>
      <c r="F250" s="10"/>
      <c r="G250" s="11"/>
      <c r="H250" s="11"/>
      <c r="I250" s="11"/>
      <c r="J250" s="11"/>
      <c r="K250" s="12"/>
      <c r="L250" s="13"/>
      <c r="M250" s="14"/>
      <c r="N250" s="10"/>
      <c r="O250" s="10"/>
      <c r="P250" s="10"/>
      <c r="Q250" s="10"/>
      <c r="R250" s="15" t="str">
        <f t="shared" si="19"/>
        <v/>
      </c>
      <c r="S250" s="16" t="str">
        <f t="shared" si="20"/>
        <v/>
      </c>
      <c r="T250" s="17" t="str">
        <f>IF(S250="","",IF(S250&gt;=Settings!$B$8,"Win",IF(S250&lt;=-Settings!$B$8,"Loss","Breakeven")))</f>
        <v/>
      </c>
      <c r="U250" s="18" t="str">
        <f>IF(L250="","",L250/(Settings!$B$6+SUM(M$5:M249)))</f>
        <v/>
      </c>
      <c r="V250" s="19" t="str">
        <f>IF(M250="","",Settings!$B$6+SUM(M$6:M250))</f>
        <v/>
      </c>
      <c r="W250" s="19" t="str">
        <f>IF(V250="","",MAX(Settings!$B$6,MAX(V$6:V250)))</f>
        <v/>
      </c>
      <c r="X250" s="20" t="str">
        <f t="shared" si="21"/>
        <v/>
      </c>
      <c r="Y250" s="8" t="str">
        <f t="shared" si="22"/>
        <v/>
      </c>
      <c r="Z250" s="21" t="str">
        <f t="shared" si="23"/>
        <v/>
      </c>
    </row>
    <row r="251" spans="1:26" x14ac:dyDescent="0.25">
      <c r="A251" s="8" t="str">
        <f t="shared" si="18"/>
        <v/>
      </c>
      <c r="B251" s="9"/>
      <c r="C251" s="10"/>
      <c r="D251" s="10"/>
      <c r="E251" s="10"/>
      <c r="F251" s="10"/>
      <c r="G251" s="11"/>
      <c r="H251" s="11"/>
      <c r="I251" s="11"/>
      <c r="J251" s="11"/>
      <c r="K251" s="12"/>
      <c r="L251" s="13"/>
      <c r="M251" s="14"/>
      <c r="N251" s="10"/>
      <c r="O251" s="10"/>
      <c r="P251" s="10"/>
      <c r="Q251" s="10"/>
      <c r="R251" s="15" t="str">
        <f t="shared" si="19"/>
        <v/>
      </c>
      <c r="S251" s="16" t="str">
        <f t="shared" si="20"/>
        <v/>
      </c>
      <c r="T251" s="17" t="str">
        <f>IF(S251="","",IF(S251&gt;=Settings!$B$8,"Win",IF(S251&lt;=-Settings!$B$8,"Loss","Breakeven")))</f>
        <v/>
      </c>
      <c r="U251" s="18" t="str">
        <f>IF(L251="","",L251/(Settings!$B$6+SUM(M$5:M250)))</f>
        <v/>
      </c>
      <c r="V251" s="19" t="str">
        <f>IF(M251="","",Settings!$B$6+SUM(M$6:M251))</f>
        <v/>
      </c>
      <c r="W251" s="19" t="str">
        <f>IF(V251="","",MAX(Settings!$B$6,MAX(V$6:V251)))</f>
        <v/>
      </c>
      <c r="X251" s="20" t="str">
        <f t="shared" si="21"/>
        <v/>
      </c>
      <c r="Y251" s="8" t="str">
        <f t="shared" si="22"/>
        <v/>
      </c>
      <c r="Z251" s="21" t="str">
        <f t="shared" si="23"/>
        <v/>
      </c>
    </row>
    <row r="252" spans="1:26" x14ac:dyDescent="0.25">
      <c r="A252" s="8" t="str">
        <f t="shared" si="18"/>
        <v/>
      </c>
      <c r="B252" s="9"/>
      <c r="C252" s="10"/>
      <c r="D252" s="10"/>
      <c r="E252" s="10"/>
      <c r="F252" s="10"/>
      <c r="G252" s="11"/>
      <c r="H252" s="11"/>
      <c r="I252" s="11"/>
      <c r="J252" s="11"/>
      <c r="K252" s="12"/>
      <c r="L252" s="13"/>
      <c r="M252" s="14"/>
      <c r="N252" s="10"/>
      <c r="O252" s="10"/>
      <c r="P252" s="10"/>
      <c r="Q252" s="10"/>
      <c r="R252" s="15" t="str">
        <f t="shared" si="19"/>
        <v/>
      </c>
      <c r="S252" s="16" t="str">
        <f t="shared" si="20"/>
        <v/>
      </c>
      <c r="T252" s="17" t="str">
        <f>IF(S252="","",IF(S252&gt;=Settings!$B$8,"Win",IF(S252&lt;=-Settings!$B$8,"Loss","Breakeven")))</f>
        <v/>
      </c>
      <c r="U252" s="18" t="str">
        <f>IF(L252="","",L252/(Settings!$B$6+SUM(M$5:M251)))</f>
        <v/>
      </c>
      <c r="V252" s="19" t="str">
        <f>IF(M252="","",Settings!$B$6+SUM(M$6:M252))</f>
        <v/>
      </c>
      <c r="W252" s="19" t="str">
        <f>IF(V252="","",MAX(Settings!$B$6,MAX(V$6:V252)))</f>
        <v/>
      </c>
      <c r="X252" s="20" t="str">
        <f t="shared" si="21"/>
        <v/>
      </c>
      <c r="Y252" s="8" t="str">
        <f t="shared" si="22"/>
        <v/>
      </c>
      <c r="Z252" s="21" t="str">
        <f t="shared" si="23"/>
        <v/>
      </c>
    </row>
    <row r="253" spans="1:26" x14ac:dyDescent="0.25">
      <c r="A253" s="8" t="str">
        <f t="shared" si="18"/>
        <v/>
      </c>
      <c r="B253" s="9"/>
      <c r="C253" s="10"/>
      <c r="D253" s="10"/>
      <c r="E253" s="10"/>
      <c r="F253" s="10"/>
      <c r="G253" s="11"/>
      <c r="H253" s="11"/>
      <c r="I253" s="11"/>
      <c r="J253" s="11"/>
      <c r="K253" s="12"/>
      <c r="L253" s="13"/>
      <c r="M253" s="14"/>
      <c r="N253" s="10"/>
      <c r="O253" s="10"/>
      <c r="P253" s="10"/>
      <c r="Q253" s="10"/>
      <c r="R253" s="15" t="str">
        <f t="shared" si="19"/>
        <v/>
      </c>
      <c r="S253" s="16" t="str">
        <f t="shared" si="20"/>
        <v/>
      </c>
      <c r="T253" s="17" t="str">
        <f>IF(S253="","",IF(S253&gt;=Settings!$B$8,"Win",IF(S253&lt;=-Settings!$B$8,"Loss","Breakeven")))</f>
        <v/>
      </c>
      <c r="U253" s="18" t="str">
        <f>IF(L253="","",L253/(Settings!$B$6+SUM(M$5:M252)))</f>
        <v/>
      </c>
      <c r="V253" s="19" t="str">
        <f>IF(M253="","",Settings!$B$6+SUM(M$6:M253))</f>
        <v/>
      </c>
      <c r="W253" s="19" t="str">
        <f>IF(V253="","",MAX(Settings!$B$6,MAX(V$6:V253)))</f>
        <v/>
      </c>
      <c r="X253" s="20" t="str">
        <f t="shared" si="21"/>
        <v/>
      </c>
      <c r="Y253" s="8" t="str">
        <f t="shared" si="22"/>
        <v/>
      </c>
      <c r="Z253" s="21" t="str">
        <f t="shared" si="23"/>
        <v/>
      </c>
    </row>
    <row r="254" spans="1:26" x14ac:dyDescent="0.25">
      <c r="A254" s="8" t="str">
        <f t="shared" si="18"/>
        <v/>
      </c>
      <c r="B254" s="9"/>
      <c r="C254" s="10"/>
      <c r="D254" s="10"/>
      <c r="E254" s="10"/>
      <c r="F254" s="10"/>
      <c r="G254" s="11"/>
      <c r="H254" s="11"/>
      <c r="I254" s="11"/>
      <c r="J254" s="11"/>
      <c r="K254" s="12"/>
      <c r="L254" s="13"/>
      <c r="M254" s="14"/>
      <c r="N254" s="10"/>
      <c r="O254" s="10"/>
      <c r="P254" s="10"/>
      <c r="Q254" s="10"/>
      <c r="R254" s="15" t="str">
        <f t="shared" si="19"/>
        <v/>
      </c>
      <c r="S254" s="16" t="str">
        <f t="shared" si="20"/>
        <v/>
      </c>
      <c r="T254" s="17" t="str">
        <f>IF(S254="","",IF(S254&gt;=Settings!$B$8,"Win",IF(S254&lt;=-Settings!$B$8,"Loss","Breakeven")))</f>
        <v/>
      </c>
      <c r="U254" s="18" t="str">
        <f>IF(L254="","",L254/(Settings!$B$6+SUM(M$5:M253)))</f>
        <v/>
      </c>
      <c r="V254" s="19" t="str">
        <f>IF(M254="","",Settings!$B$6+SUM(M$6:M254))</f>
        <v/>
      </c>
      <c r="W254" s="19" t="str">
        <f>IF(V254="","",MAX(Settings!$B$6,MAX(V$6:V254)))</f>
        <v/>
      </c>
      <c r="X254" s="20" t="str">
        <f t="shared" si="21"/>
        <v/>
      </c>
      <c r="Y254" s="8" t="str">
        <f t="shared" si="22"/>
        <v/>
      </c>
      <c r="Z254" s="21" t="str">
        <f t="shared" si="23"/>
        <v/>
      </c>
    </row>
    <row r="255" spans="1:26" x14ac:dyDescent="0.25">
      <c r="A255" s="8" t="str">
        <f t="shared" si="18"/>
        <v/>
      </c>
      <c r="B255" s="9"/>
      <c r="C255" s="10"/>
      <c r="D255" s="10"/>
      <c r="E255" s="10"/>
      <c r="F255" s="10"/>
      <c r="G255" s="11"/>
      <c r="H255" s="11"/>
      <c r="I255" s="11"/>
      <c r="J255" s="11"/>
      <c r="K255" s="12"/>
      <c r="L255" s="13"/>
      <c r="M255" s="14"/>
      <c r="N255" s="10"/>
      <c r="O255" s="10"/>
      <c r="P255" s="10"/>
      <c r="Q255" s="10"/>
      <c r="R255" s="15" t="str">
        <f t="shared" si="19"/>
        <v/>
      </c>
      <c r="S255" s="16" t="str">
        <f t="shared" si="20"/>
        <v/>
      </c>
      <c r="T255" s="17" t="str">
        <f>IF(S255="","",IF(S255&gt;=Settings!$B$8,"Win",IF(S255&lt;=-Settings!$B$8,"Loss","Breakeven")))</f>
        <v/>
      </c>
      <c r="U255" s="18" t="str">
        <f>IF(L255="","",L255/(Settings!$B$6+SUM(M$5:M254)))</f>
        <v/>
      </c>
      <c r="V255" s="19" t="str">
        <f>IF(M255="","",Settings!$B$6+SUM(M$6:M255))</f>
        <v/>
      </c>
      <c r="W255" s="19" t="str">
        <f>IF(V255="","",MAX(Settings!$B$6,MAX(V$6:V255)))</f>
        <v/>
      </c>
      <c r="X255" s="20" t="str">
        <f t="shared" si="21"/>
        <v/>
      </c>
      <c r="Y255" s="8" t="str">
        <f t="shared" si="22"/>
        <v/>
      </c>
      <c r="Z255" s="21" t="str">
        <f t="shared" si="23"/>
        <v/>
      </c>
    </row>
    <row r="257" spans="2:2" x14ac:dyDescent="0.25">
      <c r="B257" s="5" t="s">
        <v>18</v>
      </c>
    </row>
  </sheetData>
  <mergeCells count="4">
    <mergeCell ref="A1:Z1"/>
    <mergeCell ref="B4:Q4"/>
    <mergeCell ref="R4:Z4"/>
    <mergeCell ref="A2:Z2"/>
  </mergeCells>
  <conditionalFormatting sqref="S6:S255">
    <cfRule type="expression" dxfId="2" priority="3">
      <formula>AND(ISNUMBER(S6),S6&gt;0)</formula>
    </cfRule>
  </conditionalFormatting>
  <conditionalFormatting sqref="T6:T255">
    <cfRule type="cellIs" dxfId="1" priority="1" operator="equal">
      <formula>"Win"</formula>
    </cfRule>
    <cfRule type="cellIs" dxfId="0" priority="2" operator="equal">
      <formula>"Loss"</formula>
    </cfRule>
  </conditionalFormatting>
  <dataValidations count="2">
    <dataValidation type="list" allowBlank="1" showErrorMessage="1" sqref="D6:D255" xr:uid="{00000000-0002-0000-0100-000000000000}">
      <formula1>"Long,Short"</formula1>
    </dataValidation>
    <dataValidation type="list" allowBlank="1" showErrorMessage="1" sqref="N6:N255" xr:uid="{00000000-0002-0000-0100-000003000000}">
      <formula1>"Yes,No"</formula1>
    </dataValidation>
  </dataValidations>
  <pageMargins left="0.75" right="0.75" top="1" bottom="1" header="0.5" footer="0.5"/>
  <extLst>
    <ext xmlns:x14="http://schemas.microsoft.com/office/spreadsheetml/2009/9/main" uri="{CCE6A557-97BC-4b89-ADB6-D9C93CAAB3DF}">
      <x14:dataValidations xmlns:xm="http://schemas.microsoft.com/office/excel/2006/main" count="4">
        <x14:dataValidation type="list" allowBlank="1" xr:uid="{00000000-0002-0000-0100-000001000000}">
          <x14:formula1>
            <xm:f>Settings!$E$13:$E$22</xm:f>
          </x14:formula1>
          <xm:sqref>E6:E255</xm:sqref>
        </x14:dataValidation>
        <x14:dataValidation type="list" allowBlank="1" xr:uid="{00000000-0002-0000-0100-000002000000}">
          <x14:formula1>
            <xm:f>Settings!$H$13:$H$16</xm:f>
          </x14:formula1>
          <xm:sqref>F6:F255</xm:sqref>
        </x14:dataValidation>
        <x14:dataValidation type="list" allowBlank="1" xr:uid="{00000000-0002-0000-0100-000004000000}">
          <x14:formula1>
            <xm:f>Settings!$F$13:$F$24</xm:f>
          </x14:formula1>
          <xm:sqref>O6:O255</xm:sqref>
        </x14:dataValidation>
        <x14:dataValidation type="list" allowBlank="1" xr:uid="{00000000-0002-0000-0100-000005000000}">
          <x14:formula1>
            <xm:f>Settings!$G$13:$G$20</xm:f>
          </x14:formula1>
          <xm:sqref>P6:P255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60"/>
  <sheetViews>
    <sheetView showGridLines="0" workbookViewId="0">
      <pane ySplit="4" topLeftCell="A5" activePane="bottomLeft" state="frozen"/>
      <selection pane="bottomLeft" sqref="A1:L1"/>
    </sheetView>
  </sheetViews>
  <sheetFormatPr defaultRowHeight="15" x14ac:dyDescent="0.25"/>
  <cols>
    <col min="1" max="1" width="2" customWidth="1"/>
    <col min="2" max="2" width="36" customWidth="1"/>
    <col min="3" max="3" width="16" customWidth="1"/>
    <col min="4" max="4" width="58" customWidth="1"/>
    <col min="5" max="5" width="2" customWidth="1"/>
    <col min="6" max="6" width="24" customWidth="1"/>
    <col min="7" max="7" width="9" customWidth="1"/>
    <col min="8" max="10" width="10" customWidth="1"/>
  </cols>
  <sheetData>
    <row r="1" spans="1:12" ht="30" customHeight="1" x14ac:dyDescent="0.25">
      <c r="A1" s="49" t="s">
        <v>65</v>
      </c>
      <c r="B1" s="50"/>
      <c r="C1" s="50"/>
      <c r="D1" s="50"/>
      <c r="E1" s="50"/>
      <c r="F1" s="50"/>
      <c r="G1" s="50"/>
      <c r="H1" s="50"/>
      <c r="I1" s="50"/>
      <c r="J1" s="50"/>
      <c r="K1" s="50"/>
      <c r="L1" s="50"/>
    </row>
    <row r="2" spans="1:12" ht="30" customHeight="1" x14ac:dyDescent="0.25">
      <c r="A2" s="51" t="s">
        <v>66</v>
      </c>
      <c r="B2" s="50"/>
      <c r="C2" s="50"/>
      <c r="D2" s="50"/>
      <c r="E2" s="50"/>
      <c r="F2" s="50"/>
      <c r="G2" s="50"/>
      <c r="H2" s="50"/>
      <c r="I2" s="50"/>
      <c r="J2" s="50"/>
      <c r="K2" s="50"/>
      <c r="L2" s="50"/>
    </row>
    <row r="3" spans="1:12" ht="3.95" customHeight="1" x14ac:dyDescent="0.25">
      <c r="A3" s="1"/>
      <c r="B3" s="1"/>
      <c r="C3" s="1"/>
      <c r="D3" s="1"/>
      <c r="E3" s="1"/>
      <c r="F3" s="1"/>
      <c r="G3" s="1"/>
      <c r="H3" s="1"/>
      <c r="I3" s="1"/>
      <c r="J3" s="1"/>
      <c r="K3" s="1"/>
      <c r="L3" s="1"/>
    </row>
    <row r="5" spans="1:12" x14ac:dyDescent="0.25">
      <c r="B5" s="22" t="s">
        <v>67</v>
      </c>
      <c r="C5" s="22" t="s">
        <v>68</v>
      </c>
      <c r="D5" s="22" t="s">
        <v>69</v>
      </c>
      <c r="F5" s="22" t="s">
        <v>70</v>
      </c>
      <c r="G5" s="22" t="s">
        <v>71</v>
      </c>
      <c r="H5" s="22" t="s">
        <v>72</v>
      </c>
      <c r="I5" s="22" t="s">
        <v>73</v>
      </c>
      <c r="J5" s="22" t="s">
        <v>74</v>
      </c>
    </row>
    <row r="6" spans="1:12" x14ac:dyDescent="0.25">
      <c r="B6" s="23" t="s">
        <v>75</v>
      </c>
      <c r="C6" s="24">
        <f>COUNT(Journal!$S$6:$S$255)</f>
        <v>0</v>
      </c>
      <c r="D6" s="25" t="s">
        <v>76</v>
      </c>
      <c r="F6" s="26" t="str">
        <f>IF(Settings!$E$13="","",Settings!$E$13)</f>
        <v>Trend pullback</v>
      </c>
      <c r="G6" s="27">
        <f>IF(F6="","",COUNTIFS(Journal!$E$6:$E$255,F6,Journal!$T$6:$T$255,"?*"))</f>
        <v>0</v>
      </c>
      <c r="H6" s="28" t="str">
        <f>IF(OR(F6="",COUNTIFS(Journal!$E$6:$E$255,F6,Journal!$T$6:$T$255,"Win")+COUNTIFS(Journal!$E$6:$E$255,F6,Journal!$T$6:$T$255,"Loss")=0),"",COUNTIFS(Journal!$E$6:$E$255,F6,Journal!$T$6:$T$255,"Win")/(COUNTIFS(Journal!$E$6:$E$255,F6,Journal!$T$6:$T$255,"Win")+COUNTIFS(Journal!$E$6:$E$255,F6,Journal!$T$6:$T$255,"Loss")))</f>
        <v/>
      </c>
      <c r="I6" s="29" t="str">
        <f>IF(F6="","",IFERROR(AVERAGEIFS(Journal!$S$6:$S$255,Journal!$E$6:$E$255,F6),""))</f>
        <v/>
      </c>
      <c r="J6" s="29">
        <f>IF(F6="","",SUMIFS(Journal!$S$6:$S$255,Journal!$E$6:$E$255,F6))</f>
        <v>0</v>
      </c>
    </row>
    <row r="7" spans="1:12" x14ac:dyDescent="0.25">
      <c r="B7" s="23" t="s">
        <v>77</v>
      </c>
      <c r="C7" s="30" t="str">
        <f>COUNTIF(Journal!$T$6:$T$255,"Win")&amp;" / "&amp;COUNTIF(Journal!$T$6:$T$255,"Loss")&amp;" / "&amp;COUNTIF(Journal!$T$6:$T$255,"Breakeven")</f>
        <v>0 / 0 / 0</v>
      </c>
      <c r="D7" s="25" t="s">
        <v>78</v>
      </c>
      <c r="F7" s="26" t="str">
        <f>IF(Settings!$E$14="","",Settings!$E$14)</f>
        <v>Breakout retest</v>
      </c>
      <c r="G7" s="27">
        <f>IF(F7="","",COUNTIFS(Journal!$E$6:$E$255,F7,Journal!$T$6:$T$255,"?*"))</f>
        <v>0</v>
      </c>
      <c r="H7" s="28" t="str">
        <f>IF(OR(F7="",COUNTIFS(Journal!$E$6:$E$255,F7,Journal!$T$6:$T$255,"Win")+COUNTIFS(Journal!$E$6:$E$255,F7,Journal!$T$6:$T$255,"Loss")=0),"",COUNTIFS(Journal!$E$6:$E$255,F7,Journal!$T$6:$T$255,"Win")/(COUNTIFS(Journal!$E$6:$E$255,F7,Journal!$T$6:$T$255,"Win")+COUNTIFS(Journal!$E$6:$E$255,F7,Journal!$T$6:$T$255,"Loss")))</f>
        <v/>
      </c>
      <c r="I7" s="29" t="str">
        <f>IF(F7="","",IFERROR(AVERAGEIFS(Journal!$S$6:$S$255,Journal!$E$6:$E$255,F7),""))</f>
        <v/>
      </c>
      <c r="J7" s="29">
        <f>IF(F7="","",SUMIFS(Journal!$S$6:$S$255,Journal!$E$6:$E$255,F7))</f>
        <v>0</v>
      </c>
    </row>
    <row r="8" spans="1:12" x14ac:dyDescent="0.25">
      <c r="B8" s="23" t="s">
        <v>72</v>
      </c>
      <c r="C8" s="31" t="str">
        <f>IFERROR(COUNTIF(Journal!$T$6:$T$255,"Win")/(COUNTIF(Journal!$T$6:$T$255,"Win")+COUNTIF(Journal!$T$6:$T$255,"Loss")),"")</f>
        <v/>
      </c>
      <c r="D8" s="25" t="s">
        <v>79</v>
      </c>
      <c r="F8" s="26" t="str">
        <f>IF(Settings!$E$15="","",Settings!$E$15)</f>
        <v>Range support bounce</v>
      </c>
      <c r="G8" s="27">
        <f>IF(F8="","",COUNTIFS(Journal!$E$6:$E$255,F8,Journal!$T$6:$T$255,"?*"))</f>
        <v>0</v>
      </c>
      <c r="H8" s="28" t="str">
        <f>IF(OR(F8="",COUNTIFS(Journal!$E$6:$E$255,F8,Journal!$T$6:$T$255,"Win")+COUNTIFS(Journal!$E$6:$E$255,F8,Journal!$T$6:$T$255,"Loss")=0),"",COUNTIFS(Journal!$E$6:$E$255,F8,Journal!$T$6:$T$255,"Win")/(COUNTIFS(Journal!$E$6:$E$255,F8,Journal!$T$6:$T$255,"Win")+COUNTIFS(Journal!$E$6:$E$255,F8,Journal!$T$6:$T$255,"Loss")))</f>
        <v/>
      </c>
      <c r="I8" s="29" t="str">
        <f>IF(F8="","",IFERROR(AVERAGEIFS(Journal!$S$6:$S$255,Journal!$E$6:$E$255,F8),""))</f>
        <v/>
      </c>
      <c r="J8" s="29">
        <f>IF(F8="","",SUMIFS(Journal!$S$6:$S$255,Journal!$E$6:$E$255,F8))</f>
        <v>0</v>
      </c>
    </row>
    <row r="9" spans="1:12" x14ac:dyDescent="0.25">
      <c r="B9" s="23" t="s">
        <v>80</v>
      </c>
      <c r="C9" s="32" t="str">
        <f>IFERROR(AVERAGEIF(Journal!$T$6:$T$255,"Win",Journal!$S$6:$S$255),"")</f>
        <v/>
      </c>
      <c r="D9" s="25" t="s">
        <v>81</v>
      </c>
      <c r="F9" s="26" t="str">
        <f>IF(Settings!$E$16="","",Settings!$E$16)</f>
        <v>Range resistance fade</v>
      </c>
      <c r="G9" s="27">
        <f>IF(F9="","",COUNTIFS(Journal!$E$6:$E$255,F9,Journal!$T$6:$T$255,"?*"))</f>
        <v>0</v>
      </c>
      <c r="H9" s="28" t="str">
        <f>IF(OR(F9="",COUNTIFS(Journal!$E$6:$E$255,F9,Journal!$T$6:$T$255,"Win")+COUNTIFS(Journal!$E$6:$E$255,F9,Journal!$T$6:$T$255,"Loss")=0),"",COUNTIFS(Journal!$E$6:$E$255,F9,Journal!$T$6:$T$255,"Win")/(COUNTIFS(Journal!$E$6:$E$255,F9,Journal!$T$6:$T$255,"Win")+COUNTIFS(Journal!$E$6:$E$255,F9,Journal!$T$6:$T$255,"Loss")))</f>
        <v/>
      </c>
      <c r="I9" s="29" t="str">
        <f>IF(F9="","",IFERROR(AVERAGEIFS(Journal!$S$6:$S$255,Journal!$E$6:$E$255,F9),""))</f>
        <v/>
      </c>
      <c r="J9" s="29">
        <f>IF(F9="","",SUMIFS(Journal!$S$6:$S$255,Journal!$E$6:$E$255,F9))</f>
        <v>0</v>
      </c>
    </row>
    <row r="10" spans="1:12" ht="24" x14ac:dyDescent="0.25">
      <c r="B10" s="23" t="s">
        <v>82</v>
      </c>
      <c r="C10" s="33" t="str">
        <f>IFERROR(AVERAGEIF(Journal!$T$6:$T$255,"Loss",Journal!$S$6:$S$255),"")</f>
        <v/>
      </c>
      <c r="D10" s="25" t="s">
        <v>83</v>
      </c>
      <c r="F10" s="26" t="str">
        <f>IF(Settings!$E$17="","",Settings!$E$17)</f>
        <v>Resistance rejection</v>
      </c>
      <c r="G10" s="27">
        <f>IF(F10="","",COUNTIFS(Journal!$E$6:$E$255,F10,Journal!$T$6:$T$255,"?*"))</f>
        <v>0</v>
      </c>
      <c r="H10" s="28" t="str">
        <f>IF(OR(F10="",COUNTIFS(Journal!$E$6:$E$255,F10,Journal!$T$6:$T$255,"Win")+COUNTIFS(Journal!$E$6:$E$255,F10,Journal!$T$6:$T$255,"Loss")=0),"",COUNTIFS(Journal!$E$6:$E$255,F10,Journal!$T$6:$T$255,"Win")/(COUNTIFS(Journal!$E$6:$E$255,F10,Journal!$T$6:$T$255,"Win")+COUNTIFS(Journal!$E$6:$E$255,F10,Journal!$T$6:$T$255,"Loss")))</f>
        <v/>
      </c>
      <c r="I10" s="29" t="str">
        <f>IF(F10="","",IFERROR(AVERAGEIFS(Journal!$S$6:$S$255,Journal!$E$6:$E$255,F10),""))</f>
        <v/>
      </c>
      <c r="J10" s="29">
        <f>IF(F10="","",SUMIFS(Journal!$S$6:$S$255,Journal!$E$6:$E$255,F10))</f>
        <v>0</v>
      </c>
    </row>
    <row r="11" spans="1:12" x14ac:dyDescent="0.25">
      <c r="B11" s="34" t="s">
        <v>84</v>
      </c>
      <c r="C11" s="35" t="str">
        <f>IFERROR(AVERAGE(Journal!$S$6:$S$255),"")</f>
        <v/>
      </c>
      <c r="D11" s="25" t="s">
        <v>85</v>
      </c>
      <c r="F11" s="26" t="str">
        <f>IF(Settings!$E$18="","",Settings!$E$18)</f>
        <v>Support hold</v>
      </c>
      <c r="G11" s="27">
        <f>IF(F11="","",COUNTIFS(Journal!$E$6:$E$255,F11,Journal!$T$6:$T$255,"?*"))</f>
        <v>0</v>
      </c>
      <c r="H11" s="28" t="str">
        <f>IF(OR(F11="",COUNTIFS(Journal!$E$6:$E$255,F11,Journal!$T$6:$T$255,"Win")+COUNTIFS(Journal!$E$6:$E$255,F11,Journal!$T$6:$T$255,"Loss")=0),"",COUNTIFS(Journal!$E$6:$E$255,F11,Journal!$T$6:$T$255,"Win")/(COUNTIFS(Journal!$E$6:$E$255,F11,Journal!$T$6:$T$255,"Win")+COUNTIFS(Journal!$E$6:$E$255,F11,Journal!$T$6:$T$255,"Loss")))</f>
        <v/>
      </c>
      <c r="I11" s="29" t="str">
        <f>IF(F11="","",IFERROR(AVERAGEIFS(Journal!$S$6:$S$255,Journal!$E$6:$E$255,F11),""))</f>
        <v/>
      </c>
      <c r="J11" s="29">
        <f>IF(F11="","",SUMIFS(Journal!$S$6:$S$255,Journal!$E$6:$E$255,F11))</f>
        <v>0</v>
      </c>
    </row>
    <row r="12" spans="1:12" x14ac:dyDescent="0.25">
      <c r="B12" s="23" t="s">
        <v>86</v>
      </c>
      <c r="C12" s="36" t="str">
        <f>IFERROR(AVERAGE(Journal!$M$6:$M$255),"")</f>
        <v/>
      </c>
      <c r="D12" s="25" t="s">
        <v>87</v>
      </c>
      <c r="F12" s="26" t="str">
        <f>IF(Settings!$E$19="","",Settings!$E$19)</f>
        <v>News reaction</v>
      </c>
      <c r="G12" s="27">
        <f>IF(F12="","",COUNTIFS(Journal!$E$6:$E$255,F12,Journal!$T$6:$T$255,"?*"))</f>
        <v>0</v>
      </c>
      <c r="H12" s="28" t="str">
        <f>IF(OR(F12="",COUNTIFS(Journal!$E$6:$E$255,F12,Journal!$T$6:$T$255,"Win")+COUNTIFS(Journal!$E$6:$E$255,F12,Journal!$T$6:$T$255,"Loss")=0),"",COUNTIFS(Journal!$E$6:$E$255,F12,Journal!$T$6:$T$255,"Win")/(COUNTIFS(Journal!$E$6:$E$255,F12,Journal!$T$6:$T$255,"Win")+COUNTIFS(Journal!$E$6:$E$255,F12,Journal!$T$6:$T$255,"Loss")))</f>
        <v/>
      </c>
      <c r="I12" s="29" t="str">
        <f>IF(F12="","",IFERROR(AVERAGEIFS(Journal!$S$6:$S$255,Journal!$E$6:$E$255,F12),""))</f>
        <v/>
      </c>
      <c r="J12" s="29">
        <f>IF(F12="","",SUMIFS(Journal!$S$6:$S$255,Journal!$E$6:$E$255,F12))</f>
        <v>0</v>
      </c>
    </row>
    <row r="13" spans="1:12" x14ac:dyDescent="0.25">
      <c r="B13" s="23" t="s">
        <v>88</v>
      </c>
      <c r="C13" s="31" t="str">
        <f>IFERROR(-C10/(C9-C10),"")</f>
        <v/>
      </c>
      <c r="D13" s="25" t="s">
        <v>89</v>
      </c>
      <c r="F13" s="26" t="str">
        <f>IF(Settings!$E$20="","",Settings!$E$20)</f>
        <v/>
      </c>
      <c r="G13" s="27" t="str">
        <f>IF(F13="","",COUNTIFS(Journal!$E$6:$E$255,F13,Journal!$T$6:$T$255,"?*"))</f>
        <v/>
      </c>
      <c r="H13" s="28" t="str">
        <f>IF(OR(F13="",COUNTIFS(Journal!$E$6:$E$255,F13,Journal!$T$6:$T$255,"Win")+COUNTIFS(Journal!$E$6:$E$255,F13,Journal!$T$6:$T$255,"Loss")=0),"",COUNTIFS(Journal!$E$6:$E$255,F13,Journal!$T$6:$T$255,"Win")/(COUNTIFS(Journal!$E$6:$E$255,F13,Journal!$T$6:$T$255,"Win")+COUNTIFS(Journal!$E$6:$E$255,F13,Journal!$T$6:$T$255,"Loss")))</f>
        <v/>
      </c>
      <c r="I13" s="29" t="str">
        <f>IF(F13="","",IFERROR(AVERAGEIFS(Journal!$S$6:$S$255,Journal!$E$6:$E$255,F13),""))</f>
        <v/>
      </c>
      <c r="J13" s="29" t="str">
        <f>IF(F13="","",SUMIFS(Journal!$S$6:$S$255,Journal!$E$6:$E$255,F13))</f>
        <v/>
      </c>
    </row>
    <row r="14" spans="1:12" x14ac:dyDescent="0.25">
      <c r="B14" s="23" t="s">
        <v>90</v>
      </c>
      <c r="C14" s="37" t="str">
        <f>IFERROR(SUMIF(Journal!$M$6:$M$255,"&gt;0")/-SUMIF(Journal!$M$6:$M$255,"&lt;0"),"")</f>
        <v/>
      </c>
      <c r="D14" s="25" t="s">
        <v>91</v>
      </c>
      <c r="F14" s="26" t="str">
        <f>IF(Settings!$E$21="","",Settings!$E$21)</f>
        <v/>
      </c>
      <c r="G14" s="27" t="str">
        <f>IF(F14="","",COUNTIFS(Journal!$E$6:$E$255,F14,Journal!$T$6:$T$255,"?*"))</f>
        <v/>
      </c>
      <c r="H14" s="28" t="str">
        <f>IF(OR(F14="",COUNTIFS(Journal!$E$6:$E$255,F14,Journal!$T$6:$T$255,"Win")+COUNTIFS(Journal!$E$6:$E$255,F14,Journal!$T$6:$T$255,"Loss")=0),"",COUNTIFS(Journal!$E$6:$E$255,F14,Journal!$T$6:$T$255,"Win")/(COUNTIFS(Journal!$E$6:$E$255,F14,Journal!$T$6:$T$255,"Win")+COUNTIFS(Journal!$E$6:$E$255,F14,Journal!$T$6:$T$255,"Loss")))</f>
        <v/>
      </c>
      <c r="I14" s="29" t="str">
        <f>IF(F14="","",IFERROR(AVERAGEIFS(Journal!$S$6:$S$255,Journal!$E$6:$E$255,F14),""))</f>
        <v/>
      </c>
      <c r="J14" s="29" t="str">
        <f>IF(F14="","",SUMIFS(Journal!$S$6:$S$255,Journal!$E$6:$E$255,F14))</f>
        <v/>
      </c>
    </row>
    <row r="15" spans="1:12" x14ac:dyDescent="0.25">
      <c r="B15" s="23" t="s">
        <v>92</v>
      </c>
      <c r="C15" s="38">
        <f>SUM(Journal!$S$6:$S$255)</f>
        <v>0</v>
      </c>
      <c r="D15" s="25" t="s">
        <v>93</v>
      </c>
      <c r="F15" s="26" t="str">
        <f>IF(Settings!$E$22="","",Settings!$E$22)</f>
        <v/>
      </c>
      <c r="G15" s="27" t="str">
        <f>IF(F15="","",COUNTIFS(Journal!$E$6:$E$255,F15,Journal!$T$6:$T$255,"?*"))</f>
        <v/>
      </c>
      <c r="H15" s="28" t="str">
        <f>IF(OR(F15="",COUNTIFS(Journal!$E$6:$E$255,F15,Journal!$T$6:$T$255,"Win")+COUNTIFS(Journal!$E$6:$E$255,F15,Journal!$T$6:$T$255,"Loss")=0),"",COUNTIFS(Journal!$E$6:$E$255,F15,Journal!$T$6:$T$255,"Win")/(COUNTIFS(Journal!$E$6:$E$255,F15,Journal!$T$6:$T$255,"Win")+COUNTIFS(Journal!$E$6:$E$255,F15,Journal!$T$6:$T$255,"Loss")))</f>
        <v/>
      </c>
      <c r="I15" s="29" t="str">
        <f>IF(F15="","",IFERROR(AVERAGEIFS(Journal!$S$6:$S$255,Journal!$E$6:$E$255,F15),""))</f>
        <v/>
      </c>
      <c r="J15" s="29" t="str">
        <f>IF(F15="","",SUMIFS(Journal!$S$6:$S$255,Journal!$E$6:$E$255,F15))</f>
        <v/>
      </c>
    </row>
    <row r="16" spans="1:12" x14ac:dyDescent="0.25">
      <c r="B16" s="23" t="s">
        <v>94</v>
      </c>
      <c r="C16" s="36">
        <f>SUM(Journal!$M$6:$M$255)</f>
        <v>0</v>
      </c>
      <c r="D16" s="25" t="s">
        <v>95</v>
      </c>
    </row>
    <row r="17" spans="2:10" x14ac:dyDescent="0.25">
      <c r="B17" s="23" t="s">
        <v>96</v>
      </c>
      <c r="C17" s="39">
        <f>Settings!$B$6+SUM(Journal!$M$6:$M$255)</f>
        <v>10000</v>
      </c>
      <c r="D17" s="25" t="s">
        <v>97</v>
      </c>
      <c r="F17" s="22" t="s">
        <v>98</v>
      </c>
      <c r="G17" s="22" t="s">
        <v>71</v>
      </c>
      <c r="H17" s="22" t="s">
        <v>72</v>
      </c>
      <c r="I17" s="22" t="s">
        <v>73</v>
      </c>
      <c r="J17" s="22" t="s">
        <v>74</v>
      </c>
    </row>
    <row r="18" spans="2:10" x14ac:dyDescent="0.25">
      <c r="B18" s="23" t="s">
        <v>99</v>
      </c>
      <c r="C18" s="40">
        <f>IFERROR(SUM(Journal!$M$6:$M$255)/Settings!$B$6,"")</f>
        <v>0</v>
      </c>
      <c r="D18" s="25"/>
      <c r="F18" s="26" t="str">
        <f>IF(Settings!$F$13="","",Settings!$F$13)</f>
        <v>None</v>
      </c>
      <c r="G18" s="27">
        <f>IF(F18="","",COUNTIFS(Journal!$O$6:$O$255,F18,Journal!$T$6:$T$255,"?*"))</f>
        <v>0</v>
      </c>
      <c r="H18" s="28" t="str">
        <f>IF(OR(F18="",COUNTIFS(Journal!$O$6:$O$255,F18,Journal!$T$6:$T$255,"Win")+COUNTIFS(Journal!$O$6:$O$255,F18,Journal!$T$6:$T$255,"Loss")=0),"",COUNTIFS(Journal!$O$6:$O$255,F18,Journal!$T$6:$T$255,"Win")/(COUNTIFS(Journal!$O$6:$O$255,F18,Journal!$T$6:$T$255,"Win")+COUNTIFS(Journal!$O$6:$O$255,F18,Journal!$T$6:$T$255,"Loss")))</f>
        <v/>
      </c>
      <c r="I18" s="29" t="str">
        <f>IF(F18="","",IFERROR(AVERAGEIFS(Journal!$S$6:$S$255,Journal!$O$6:$O$255,F18),""))</f>
        <v/>
      </c>
      <c r="J18" s="29">
        <f>IF(F18="","",SUMIFS(Journal!$S$6:$S$255,Journal!$O$6:$O$255,F18))</f>
        <v>0</v>
      </c>
    </row>
    <row r="19" spans="2:10" x14ac:dyDescent="0.25">
      <c r="B19" s="23" t="s">
        <v>100</v>
      </c>
      <c r="C19" s="30" t="str">
        <f>IF(COUNT(Journal!$S$6:$S$255)=0,"",TEXT(MAX(Journal!$S$6:$S$255),"+0.00")&amp;"R / "&amp;TEXT(MIN(Journal!$S$6:$S$255),"0.00")&amp;"R")</f>
        <v/>
      </c>
      <c r="D19" s="25" t="s">
        <v>101</v>
      </c>
      <c r="F19" s="26" t="str">
        <f>IF(Settings!$F$14="","",Settings!$F$14)</f>
        <v>Entered early</v>
      </c>
      <c r="G19" s="27">
        <f>IF(F19="","",COUNTIFS(Journal!$O$6:$O$255,F19,Journal!$T$6:$T$255,"?*"))</f>
        <v>0</v>
      </c>
      <c r="H19" s="28" t="str">
        <f>IF(OR(F19="",COUNTIFS(Journal!$O$6:$O$255,F19,Journal!$T$6:$T$255,"Win")+COUNTIFS(Journal!$O$6:$O$255,F19,Journal!$T$6:$T$255,"Loss")=0),"",COUNTIFS(Journal!$O$6:$O$255,F19,Journal!$T$6:$T$255,"Win")/(COUNTIFS(Journal!$O$6:$O$255,F19,Journal!$T$6:$T$255,"Win")+COUNTIFS(Journal!$O$6:$O$255,F19,Journal!$T$6:$T$255,"Loss")))</f>
        <v/>
      </c>
      <c r="I19" s="29" t="str">
        <f>IF(F19="","",IFERROR(AVERAGEIFS(Journal!$S$6:$S$255,Journal!$O$6:$O$255,F19),""))</f>
        <v/>
      </c>
      <c r="J19" s="29">
        <f>IF(F19="","",SUMIFS(Journal!$S$6:$S$255,Journal!$O$6:$O$255,F19))</f>
        <v>0</v>
      </c>
    </row>
    <row r="20" spans="2:10" x14ac:dyDescent="0.25">
      <c r="B20" s="23" t="s">
        <v>102</v>
      </c>
      <c r="C20" s="24" t="str">
        <f>IF(COUNT(Journal!$Y$6:$Y$255)=0,"",MAX(Journal!$Y$6:$Y$255))</f>
        <v/>
      </c>
      <c r="D20" s="25" t="s">
        <v>103</v>
      </c>
      <c r="F20" s="26" t="str">
        <f>IF(Settings!$F$15="","",Settings!$F$15)</f>
        <v>No stop</v>
      </c>
      <c r="G20" s="27">
        <f>IF(F20="","",COUNTIFS(Journal!$O$6:$O$255,F20,Journal!$T$6:$T$255,"?*"))</f>
        <v>0</v>
      </c>
      <c r="H20" s="28" t="str">
        <f>IF(OR(F20="",COUNTIFS(Journal!$O$6:$O$255,F20,Journal!$T$6:$T$255,"Win")+COUNTIFS(Journal!$O$6:$O$255,F20,Journal!$T$6:$T$255,"Loss")=0),"",COUNTIFS(Journal!$O$6:$O$255,F20,Journal!$T$6:$T$255,"Win")/(COUNTIFS(Journal!$O$6:$O$255,F20,Journal!$T$6:$T$255,"Win")+COUNTIFS(Journal!$O$6:$O$255,F20,Journal!$T$6:$T$255,"Loss")))</f>
        <v/>
      </c>
      <c r="I20" s="29" t="str">
        <f>IF(F20="","",IFERROR(AVERAGEIFS(Journal!$S$6:$S$255,Journal!$O$6:$O$255,F20),""))</f>
        <v/>
      </c>
      <c r="J20" s="29">
        <f>IF(F20="","",SUMIFS(Journal!$S$6:$S$255,Journal!$O$6:$O$255,F20))</f>
        <v>0</v>
      </c>
    </row>
    <row r="21" spans="2:10" x14ac:dyDescent="0.25">
      <c r="B21" s="23" t="s">
        <v>104</v>
      </c>
      <c r="C21" s="41" t="str">
        <f>IF(COUNT(Journal!$X$6:$X$255)=0,"",MIN(Journal!$X$6:$X$255))</f>
        <v/>
      </c>
      <c r="D21" s="25" t="s">
        <v>105</v>
      </c>
      <c r="F21" s="26" t="str">
        <f>IF(Settings!$F$16="","",Settings!$F$16)</f>
        <v>Moved stop too early</v>
      </c>
      <c r="G21" s="27">
        <f>IF(F21="","",COUNTIFS(Journal!$O$6:$O$255,F21,Journal!$T$6:$T$255,"?*"))</f>
        <v>0</v>
      </c>
      <c r="H21" s="28" t="str">
        <f>IF(OR(F21="",COUNTIFS(Journal!$O$6:$O$255,F21,Journal!$T$6:$T$255,"Win")+COUNTIFS(Journal!$O$6:$O$255,F21,Journal!$T$6:$T$255,"Loss")=0),"",COUNTIFS(Journal!$O$6:$O$255,F21,Journal!$T$6:$T$255,"Win")/(COUNTIFS(Journal!$O$6:$O$255,F21,Journal!$T$6:$T$255,"Win")+COUNTIFS(Journal!$O$6:$O$255,F21,Journal!$T$6:$T$255,"Loss")))</f>
        <v/>
      </c>
      <c r="I21" s="29" t="str">
        <f>IF(F21="","",IFERROR(AVERAGEIFS(Journal!$S$6:$S$255,Journal!$O$6:$O$255,F21),""))</f>
        <v/>
      </c>
      <c r="J21" s="29">
        <f>IF(F21="","",SUMIFS(Journal!$S$6:$S$255,Journal!$O$6:$O$255,F21))</f>
        <v>0</v>
      </c>
    </row>
    <row r="22" spans="2:10" x14ac:dyDescent="0.25">
      <c r="B22" s="23" t="s">
        <v>106</v>
      </c>
      <c r="C22" s="42" t="str">
        <f>IFERROR(AVERAGE(Journal!$R$6:$R$255),"")</f>
        <v/>
      </c>
      <c r="D22" s="25" t="s">
        <v>107</v>
      </c>
      <c r="F22" s="26" t="str">
        <f>IF(Settings!$F$17="","",Settings!$F$17)</f>
        <v>Widened stop</v>
      </c>
      <c r="G22" s="27">
        <f>IF(F22="","",COUNTIFS(Journal!$O$6:$O$255,F22,Journal!$T$6:$T$255,"?*"))</f>
        <v>0</v>
      </c>
      <c r="H22" s="28" t="str">
        <f>IF(OR(F22="",COUNTIFS(Journal!$O$6:$O$255,F22,Journal!$T$6:$T$255,"Win")+COUNTIFS(Journal!$O$6:$O$255,F22,Journal!$T$6:$T$255,"Loss")=0),"",COUNTIFS(Journal!$O$6:$O$255,F22,Journal!$T$6:$T$255,"Win")/(COUNTIFS(Journal!$O$6:$O$255,F22,Journal!$T$6:$T$255,"Win")+COUNTIFS(Journal!$O$6:$O$255,F22,Journal!$T$6:$T$255,"Loss")))</f>
        <v/>
      </c>
      <c r="I22" s="29" t="str">
        <f>IF(F22="","",IFERROR(AVERAGEIFS(Journal!$S$6:$S$255,Journal!$O$6:$O$255,F22),""))</f>
        <v/>
      </c>
      <c r="J22" s="29">
        <f>IF(F22="","",SUMIFS(Journal!$S$6:$S$255,Journal!$O$6:$O$255,F22))</f>
        <v>0</v>
      </c>
    </row>
    <row r="23" spans="2:10" x14ac:dyDescent="0.25">
      <c r="B23" s="23" t="s">
        <v>108</v>
      </c>
      <c r="C23" s="43" t="str">
        <f>IFERROR(COUNTIF(Journal!$N$6:$N$255,"Yes")/COUNTA(Journal!$N$6:$N$255),"")</f>
        <v/>
      </c>
      <c r="D23" s="25"/>
      <c r="F23" s="26" t="str">
        <f>IF(Settings!$F$18="","",Settings!$F$18)</f>
        <v>Oversized</v>
      </c>
      <c r="G23" s="27">
        <f>IF(F23="","",COUNTIFS(Journal!$O$6:$O$255,F23,Journal!$T$6:$T$255,"?*"))</f>
        <v>0</v>
      </c>
      <c r="H23" s="28" t="str">
        <f>IF(OR(F23="",COUNTIFS(Journal!$O$6:$O$255,F23,Journal!$T$6:$T$255,"Win")+COUNTIFS(Journal!$O$6:$O$255,F23,Journal!$T$6:$T$255,"Loss")=0),"",COUNTIFS(Journal!$O$6:$O$255,F23,Journal!$T$6:$T$255,"Win")/(COUNTIFS(Journal!$O$6:$O$255,F23,Journal!$T$6:$T$255,"Win")+COUNTIFS(Journal!$O$6:$O$255,F23,Journal!$T$6:$T$255,"Loss")))</f>
        <v/>
      </c>
      <c r="I23" s="29" t="str">
        <f>IF(F23="","",IFERROR(AVERAGEIFS(Journal!$S$6:$S$255,Journal!$O$6:$O$255,F23),""))</f>
        <v/>
      </c>
      <c r="J23" s="29">
        <f>IF(F23="","",SUMIFS(Journal!$S$6:$S$255,Journal!$O$6:$O$255,F23))</f>
        <v>0</v>
      </c>
    </row>
    <row r="24" spans="2:10" x14ac:dyDescent="0.25">
      <c r="B24" s="34" t="s">
        <v>109</v>
      </c>
      <c r="C24" s="35" t="str">
        <f>IFERROR(AVERAGEIF(Journal!$N$6:$N$255,"Yes",Journal!$S$6:$S$255),"")</f>
        <v/>
      </c>
      <c r="D24" s="25" t="s">
        <v>110</v>
      </c>
      <c r="F24" s="26" t="str">
        <f>IF(Settings!$F$19="","",Settings!$F$19)</f>
        <v>Revenge trade</v>
      </c>
      <c r="G24" s="27">
        <f>IF(F24="","",COUNTIFS(Journal!$O$6:$O$255,F24,Journal!$T$6:$T$255,"?*"))</f>
        <v>0</v>
      </c>
      <c r="H24" s="28" t="str">
        <f>IF(OR(F24="",COUNTIFS(Journal!$O$6:$O$255,F24,Journal!$T$6:$T$255,"Win")+COUNTIFS(Journal!$O$6:$O$255,F24,Journal!$T$6:$T$255,"Loss")=0),"",COUNTIFS(Journal!$O$6:$O$255,F24,Journal!$T$6:$T$255,"Win")/(COUNTIFS(Journal!$O$6:$O$255,F24,Journal!$T$6:$T$255,"Win")+COUNTIFS(Journal!$O$6:$O$255,F24,Journal!$T$6:$T$255,"Loss")))</f>
        <v/>
      </c>
      <c r="I24" s="29" t="str">
        <f>IF(F24="","",IFERROR(AVERAGEIFS(Journal!$S$6:$S$255,Journal!$O$6:$O$255,F24),""))</f>
        <v/>
      </c>
      <c r="J24" s="29">
        <f>IF(F24="","",SUMIFS(Journal!$S$6:$S$255,Journal!$O$6:$O$255,F24))</f>
        <v>0</v>
      </c>
    </row>
    <row r="25" spans="2:10" x14ac:dyDescent="0.25">
      <c r="B25" s="23" t="s">
        <v>111</v>
      </c>
      <c r="C25" s="38" t="str">
        <f>IFERROR(AVERAGEIF(Journal!$N$6:$N$255,"No",Journal!$S$6:$S$255),"")</f>
        <v/>
      </c>
      <c r="D25" s="25" t="s">
        <v>112</v>
      </c>
      <c r="F25" s="26" t="str">
        <f>IF(Settings!$F$20="","",Settings!$F$20)</f>
        <v>Chased entry</v>
      </c>
      <c r="G25" s="27">
        <f>IF(F25="","",COUNTIFS(Journal!$O$6:$O$255,F25,Journal!$T$6:$T$255,"?*"))</f>
        <v>0</v>
      </c>
      <c r="H25" s="28" t="str">
        <f>IF(OR(F25="",COUNTIFS(Journal!$O$6:$O$255,F25,Journal!$T$6:$T$255,"Win")+COUNTIFS(Journal!$O$6:$O$255,F25,Journal!$T$6:$T$255,"Loss")=0),"",COUNTIFS(Journal!$O$6:$O$255,F25,Journal!$T$6:$T$255,"Win")/(COUNTIFS(Journal!$O$6:$O$255,F25,Journal!$T$6:$T$255,"Win")+COUNTIFS(Journal!$O$6:$O$255,F25,Journal!$T$6:$T$255,"Loss")))</f>
        <v/>
      </c>
      <c r="I25" s="29" t="str">
        <f>IF(F25="","",IFERROR(AVERAGEIFS(Journal!$S$6:$S$255,Journal!$O$6:$O$255,F25),""))</f>
        <v/>
      </c>
      <c r="J25" s="29">
        <f>IF(F25="","",SUMIFS(Journal!$S$6:$S$255,Journal!$O$6:$O$255,F25))</f>
        <v>0</v>
      </c>
    </row>
    <row r="26" spans="2:10" x14ac:dyDescent="0.25">
      <c r="F26" s="26" t="str">
        <f>IF(Settings!$F$21="","",Settings!$F$21)</f>
        <v>Exited early</v>
      </c>
      <c r="G26" s="27">
        <f>IF(F26="","",COUNTIFS(Journal!$O$6:$O$255,F26,Journal!$T$6:$T$255,"?*"))</f>
        <v>0</v>
      </c>
      <c r="H26" s="28" t="str">
        <f>IF(OR(F26="",COUNTIFS(Journal!$O$6:$O$255,F26,Journal!$T$6:$T$255,"Win")+COUNTIFS(Journal!$O$6:$O$255,F26,Journal!$T$6:$T$255,"Loss")=0),"",COUNTIFS(Journal!$O$6:$O$255,F26,Journal!$T$6:$T$255,"Win")/(COUNTIFS(Journal!$O$6:$O$255,F26,Journal!$T$6:$T$255,"Win")+COUNTIFS(Journal!$O$6:$O$255,F26,Journal!$T$6:$T$255,"Loss")))</f>
        <v/>
      </c>
      <c r="I26" s="29" t="str">
        <f>IF(F26="","",IFERROR(AVERAGEIFS(Journal!$S$6:$S$255,Journal!$O$6:$O$255,F26),""))</f>
        <v/>
      </c>
      <c r="J26" s="29">
        <f>IF(F26="","",SUMIFS(Journal!$S$6:$S$255,Journal!$O$6:$O$255,F26))</f>
        <v>0</v>
      </c>
    </row>
    <row r="27" spans="2:10" x14ac:dyDescent="0.25">
      <c r="F27" s="26" t="str">
        <f>IF(Settings!$F$22="","",Settings!$F$22)</f>
        <v>Ignored news</v>
      </c>
      <c r="G27" s="27">
        <f>IF(F27="","",COUNTIFS(Journal!$O$6:$O$255,F27,Journal!$T$6:$T$255,"?*"))</f>
        <v>0</v>
      </c>
      <c r="H27" s="28" t="str">
        <f>IF(OR(F27="",COUNTIFS(Journal!$O$6:$O$255,F27,Journal!$T$6:$T$255,"Win")+COUNTIFS(Journal!$O$6:$O$255,F27,Journal!$T$6:$T$255,"Loss")=0),"",COUNTIFS(Journal!$O$6:$O$255,F27,Journal!$T$6:$T$255,"Win")/(COUNTIFS(Journal!$O$6:$O$255,F27,Journal!$T$6:$T$255,"Win")+COUNTIFS(Journal!$O$6:$O$255,F27,Journal!$T$6:$T$255,"Loss")))</f>
        <v/>
      </c>
      <c r="I27" s="29" t="str">
        <f>IF(F27="","",IFERROR(AVERAGEIFS(Journal!$S$6:$S$255,Journal!$O$6:$O$255,F27),""))</f>
        <v/>
      </c>
      <c r="J27" s="29">
        <f>IF(F27="","",SUMIFS(Journal!$S$6:$S$255,Journal!$O$6:$O$255,F27))</f>
        <v>0</v>
      </c>
    </row>
    <row r="28" spans="2:10" x14ac:dyDescent="0.25">
      <c r="B28" s="22" t="s">
        <v>113</v>
      </c>
      <c r="C28" s="22" t="s">
        <v>114</v>
      </c>
      <c r="D28" s="22"/>
      <c r="F28" s="26" t="str">
        <f>IF(Settings!$F$23="","",Settings!$F$23)</f>
        <v>Traded outside plan</v>
      </c>
      <c r="G28" s="27">
        <f>IF(F28="","",COUNTIFS(Journal!$O$6:$O$255,F28,Journal!$T$6:$T$255,"?*"))</f>
        <v>0</v>
      </c>
      <c r="H28" s="28" t="str">
        <f>IF(OR(F28="",COUNTIFS(Journal!$O$6:$O$255,F28,Journal!$T$6:$T$255,"Win")+COUNTIFS(Journal!$O$6:$O$255,F28,Journal!$T$6:$T$255,"Loss")=0),"",COUNTIFS(Journal!$O$6:$O$255,F28,Journal!$T$6:$T$255,"Win")/(COUNTIFS(Journal!$O$6:$O$255,F28,Journal!$T$6:$T$255,"Win")+COUNTIFS(Journal!$O$6:$O$255,F28,Journal!$T$6:$T$255,"Loss")))</f>
        <v/>
      </c>
      <c r="I28" s="29" t="str">
        <f>IF(F28="","",IFERROR(AVERAGEIFS(Journal!$S$6:$S$255,Journal!$O$6:$O$255,F28),""))</f>
        <v/>
      </c>
      <c r="J28" s="29">
        <f>IF(F28="","",SUMIFS(Journal!$S$6:$S$255,Journal!$O$6:$O$255,F28))</f>
        <v>0</v>
      </c>
    </row>
    <row r="29" spans="2:10" x14ac:dyDescent="0.25">
      <c r="B29" s="44">
        <f>EDATE(Settings!$B$9,0)</f>
        <v>46296</v>
      </c>
      <c r="C29" s="53" t="str">
        <f>IF(COUNTIFS(Journal!$Z$6:$Z$255,B29,Journal!$T$6:$T$255,"?*")=0,"-",COUNTIFS(Journal!$Z$6:$Z$255,B29,Journal!$T$6:$T$255,"?*")&amp;" trades | "&amp;IF(COUNTIFS(Journal!$Z$6:$Z$255,B29,Journal!$T$6:$T$255,"Win")+COUNTIFS(Journal!$Z$6:$Z$255,B29,Journal!$T$6:$T$255,"Loss")=0,"n/a",TEXT(COUNTIFS(Journal!$Z$6:$Z$255,B29,Journal!$T$6:$T$255,"Win")/(COUNTIFS(Journal!$Z$6:$Z$255,B29,Journal!$T$6:$T$255,"Win")+COUNTIFS(Journal!$Z$6:$Z$255,B29,Journal!$T$6:$T$255,"Loss")),"0%"))&amp;" | "&amp;TEXT(SUMIFS(Journal!$S$6:$S$255,Journal!$Z$6:$Z$255,B29),"+0.00;-0.00")&amp;"R | "&amp;TEXT(SUMIFS(Journal!$M$6:$M$255,Journal!$Z$6:$Z$255,B29),"#,##0.00;-#,##0.00"))</f>
        <v>-</v>
      </c>
      <c r="D29" s="54"/>
      <c r="F29" s="26" t="str">
        <f>IF(Settings!$F$24="","",Settings!$F$24)</f>
        <v/>
      </c>
      <c r="G29" s="27" t="str">
        <f>IF(F29="","",COUNTIFS(Journal!$O$6:$O$255,F29,Journal!$T$6:$T$255,"?*"))</f>
        <v/>
      </c>
      <c r="H29" s="28" t="str">
        <f>IF(OR(F29="",COUNTIFS(Journal!$O$6:$O$255,F29,Journal!$T$6:$T$255,"Win")+COUNTIFS(Journal!$O$6:$O$255,F29,Journal!$T$6:$T$255,"Loss")=0),"",COUNTIFS(Journal!$O$6:$O$255,F29,Journal!$T$6:$T$255,"Win")/(COUNTIFS(Journal!$O$6:$O$255,F29,Journal!$T$6:$T$255,"Win")+COUNTIFS(Journal!$O$6:$O$255,F29,Journal!$T$6:$T$255,"Loss")))</f>
        <v/>
      </c>
      <c r="I29" s="29" t="str">
        <f>IF(F29="","",IFERROR(AVERAGEIFS(Journal!$S$6:$S$255,Journal!$O$6:$O$255,F29),""))</f>
        <v/>
      </c>
      <c r="J29" s="29" t="str">
        <f>IF(F29="","",SUMIFS(Journal!$S$6:$S$255,Journal!$O$6:$O$255,F29))</f>
        <v/>
      </c>
    </row>
    <row r="30" spans="2:10" x14ac:dyDescent="0.25">
      <c r="B30" s="44">
        <f>EDATE(Settings!$B$9,1)</f>
        <v>46327</v>
      </c>
      <c r="C30" s="53" t="str">
        <f>IF(COUNTIFS(Journal!$Z$6:$Z$255,B30,Journal!$T$6:$T$255,"?*")=0,"-",COUNTIFS(Journal!$Z$6:$Z$255,B30,Journal!$T$6:$T$255,"?*")&amp;" trades | "&amp;IF(COUNTIFS(Journal!$Z$6:$Z$255,B30,Journal!$T$6:$T$255,"Win")+COUNTIFS(Journal!$Z$6:$Z$255,B30,Journal!$T$6:$T$255,"Loss")=0,"n/a",TEXT(COUNTIFS(Journal!$Z$6:$Z$255,B30,Journal!$T$6:$T$255,"Win")/(COUNTIFS(Journal!$Z$6:$Z$255,B30,Journal!$T$6:$T$255,"Win")+COUNTIFS(Journal!$Z$6:$Z$255,B30,Journal!$T$6:$T$255,"Loss")),"0%"))&amp;" | "&amp;TEXT(SUMIFS(Journal!$S$6:$S$255,Journal!$Z$6:$Z$255,B30),"+0.00;-0.00")&amp;"R | "&amp;TEXT(SUMIFS(Journal!$M$6:$M$255,Journal!$Z$6:$Z$255,B30),"#,##0.00;-#,##0.00"))</f>
        <v>-</v>
      </c>
      <c r="D30" s="54"/>
    </row>
    <row r="31" spans="2:10" x14ac:dyDescent="0.25">
      <c r="B31" s="44">
        <f>EDATE(Settings!$B$9,2)</f>
        <v>46357</v>
      </c>
      <c r="C31" s="53" t="str">
        <f>IF(COUNTIFS(Journal!$Z$6:$Z$255,B31,Journal!$T$6:$T$255,"?*")=0,"-",COUNTIFS(Journal!$Z$6:$Z$255,B31,Journal!$T$6:$T$255,"?*")&amp;" trades | "&amp;IF(COUNTIFS(Journal!$Z$6:$Z$255,B31,Journal!$T$6:$T$255,"Win")+COUNTIFS(Journal!$Z$6:$Z$255,B31,Journal!$T$6:$T$255,"Loss")=0,"n/a",TEXT(COUNTIFS(Journal!$Z$6:$Z$255,B31,Journal!$T$6:$T$255,"Win")/(COUNTIFS(Journal!$Z$6:$Z$255,B31,Journal!$T$6:$T$255,"Win")+COUNTIFS(Journal!$Z$6:$Z$255,B31,Journal!$T$6:$T$255,"Loss")),"0%"))&amp;" | "&amp;TEXT(SUMIFS(Journal!$S$6:$S$255,Journal!$Z$6:$Z$255,B31),"+0.00;-0.00")&amp;"R | "&amp;TEXT(SUMIFS(Journal!$M$6:$M$255,Journal!$Z$6:$Z$255,B31),"#,##0.00;-#,##0.00"))</f>
        <v>-</v>
      </c>
      <c r="D31" s="54"/>
      <c r="F31" s="22" t="s">
        <v>115</v>
      </c>
      <c r="G31" s="22" t="s">
        <v>71</v>
      </c>
      <c r="H31" s="22" t="s">
        <v>72</v>
      </c>
      <c r="I31" s="22" t="s">
        <v>73</v>
      </c>
      <c r="J31" s="22" t="s">
        <v>74</v>
      </c>
    </row>
    <row r="32" spans="2:10" x14ac:dyDescent="0.25">
      <c r="B32" s="44">
        <f>EDATE(Settings!$B$9,3)</f>
        <v>46388</v>
      </c>
      <c r="C32" s="53" t="str">
        <f>IF(COUNTIFS(Journal!$Z$6:$Z$255,B32,Journal!$T$6:$T$255,"?*")=0,"-",COUNTIFS(Journal!$Z$6:$Z$255,B32,Journal!$T$6:$T$255,"?*")&amp;" trades | "&amp;IF(COUNTIFS(Journal!$Z$6:$Z$255,B32,Journal!$T$6:$T$255,"Win")+COUNTIFS(Journal!$Z$6:$Z$255,B32,Journal!$T$6:$T$255,"Loss")=0,"n/a",TEXT(COUNTIFS(Journal!$Z$6:$Z$255,B32,Journal!$T$6:$T$255,"Win")/(COUNTIFS(Journal!$Z$6:$Z$255,B32,Journal!$T$6:$T$255,"Win")+COUNTIFS(Journal!$Z$6:$Z$255,B32,Journal!$T$6:$T$255,"Loss")),"0%"))&amp;" | "&amp;TEXT(SUMIFS(Journal!$S$6:$S$255,Journal!$Z$6:$Z$255,B32),"+0.00;-0.00")&amp;"R | "&amp;TEXT(SUMIFS(Journal!$M$6:$M$255,Journal!$Z$6:$Z$255,B32),"#,##0.00;-#,##0.00"))</f>
        <v>-</v>
      </c>
      <c r="D32" s="54"/>
      <c r="F32" s="26" t="str">
        <f>IF(Settings!$H$13="","",Settings!$H$13)</f>
        <v>Asia</v>
      </c>
      <c r="G32" s="27">
        <f>IF(F32="","",COUNTIFS(Journal!$F$6:$F$255,F32,Journal!$T$6:$T$255,"?*"))</f>
        <v>0</v>
      </c>
      <c r="H32" s="28" t="str">
        <f>IF(OR(F32="",COUNTIFS(Journal!$F$6:$F$255,F32,Journal!$T$6:$T$255,"Win")+COUNTIFS(Journal!$F$6:$F$255,F32,Journal!$T$6:$T$255,"Loss")=0),"",COUNTIFS(Journal!$F$6:$F$255,F32,Journal!$T$6:$T$255,"Win")/(COUNTIFS(Journal!$F$6:$F$255,F32,Journal!$T$6:$T$255,"Win")+COUNTIFS(Journal!$F$6:$F$255,F32,Journal!$T$6:$T$255,"Loss")))</f>
        <v/>
      </c>
      <c r="I32" s="29" t="str">
        <f>IF(F32="","",IFERROR(AVERAGEIFS(Journal!$S$6:$S$255,Journal!$F$6:$F$255,F32),""))</f>
        <v/>
      </c>
      <c r="J32" s="29">
        <f>IF(F32="","",SUMIFS(Journal!$S$6:$S$255,Journal!$F$6:$F$255,F32))</f>
        <v>0</v>
      </c>
    </row>
    <row r="33" spans="2:10" x14ac:dyDescent="0.25">
      <c r="B33" s="44">
        <f>EDATE(Settings!$B$9,4)</f>
        <v>46419</v>
      </c>
      <c r="C33" s="53" t="str">
        <f>IF(COUNTIFS(Journal!$Z$6:$Z$255,B33,Journal!$T$6:$T$255,"?*")=0,"-",COUNTIFS(Journal!$Z$6:$Z$255,B33,Journal!$T$6:$T$255,"?*")&amp;" trades | "&amp;IF(COUNTIFS(Journal!$Z$6:$Z$255,B33,Journal!$T$6:$T$255,"Win")+COUNTIFS(Journal!$Z$6:$Z$255,B33,Journal!$T$6:$T$255,"Loss")=0,"n/a",TEXT(COUNTIFS(Journal!$Z$6:$Z$255,B33,Journal!$T$6:$T$255,"Win")/(COUNTIFS(Journal!$Z$6:$Z$255,B33,Journal!$T$6:$T$255,"Win")+COUNTIFS(Journal!$Z$6:$Z$255,B33,Journal!$T$6:$T$255,"Loss")),"0%"))&amp;" | "&amp;TEXT(SUMIFS(Journal!$S$6:$S$255,Journal!$Z$6:$Z$255,B33),"+0.00;-0.00")&amp;"R | "&amp;TEXT(SUMIFS(Journal!$M$6:$M$255,Journal!$Z$6:$Z$255,B33),"#,##0.00;-#,##0.00"))</f>
        <v>-</v>
      </c>
      <c r="D33" s="54"/>
      <c r="F33" s="26" t="str">
        <f>IF(Settings!$H$14="","",Settings!$H$14)</f>
        <v>London</v>
      </c>
      <c r="G33" s="27">
        <f>IF(F33="","",COUNTIFS(Journal!$F$6:$F$255,F33,Journal!$T$6:$T$255,"?*"))</f>
        <v>0</v>
      </c>
      <c r="H33" s="28" t="str">
        <f>IF(OR(F33="",COUNTIFS(Journal!$F$6:$F$255,F33,Journal!$T$6:$T$255,"Win")+COUNTIFS(Journal!$F$6:$F$255,F33,Journal!$T$6:$T$255,"Loss")=0),"",COUNTIFS(Journal!$F$6:$F$255,F33,Journal!$T$6:$T$255,"Win")/(COUNTIFS(Journal!$F$6:$F$255,F33,Journal!$T$6:$T$255,"Win")+COUNTIFS(Journal!$F$6:$F$255,F33,Journal!$T$6:$T$255,"Loss")))</f>
        <v/>
      </c>
      <c r="I33" s="29" t="str">
        <f>IF(F33="","",IFERROR(AVERAGEIFS(Journal!$S$6:$S$255,Journal!$F$6:$F$255,F33),""))</f>
        <v/>
      </c>
      <c r="J33" s="29">
        <f>IF(F33="","",SUMIFS(Journal!$S$6:$S$255,Journal!$F$6:$F$255,F33))</f>
        <v>0</v>
      </c>
    </row>
    <row r="34" spans="2:10" x14ac:dyDescent="0.25">
      <c r="B34" s="44">
        <f>EDATE(Settings!$B$9,5)</f>
        <v>46447</v>
      </c>
      <c r="C34" s="53" t="str">
        <f>IF(COUNTIFS(Journal!$Z$6:$Z$255,B34,Journal!$T$6:$T$255,"?*")=0,"-",COUNTIFS(Journal!$Z$6:$Z$255,B34,Journal!$T$6:$T$255,"?*")&amp;" trades | "&amp;IF(COUNTIFS(Journal!$Z$6:$Z$255,B34,Journal!$T$6:$T$255,"Win")+COUNTIFS(Journal!$Z$6:$Z$255,B34,Journal!$T$6:$T$255,"Loss")=0,"n/a",TEXT(COUNTIFS(Journal!$Z$6:$Z$255,B34,Journal!$T$6:$T$255,"Win")/(COUNTIFS(Journal!$Z$6:$Z$255,B34,Journal!$T$6:$T$255,"Win")+COUNTIFS(Journal!$Z$6:$Z$255,B34,Journal!$T$6:$T$255,"Loss")),"0%"))&amp;" | "&amp;TEXT(SUMIFS(Journal!$S$6:$S$255,Journal!$Z$6:$Z$255,B34),"+0.00;-0.00")&amp;"R | "&amp;TEXT(SUMIFS(Journal!$M$6:$M$255,Journal!$Z$6:$Z$255,B34),"#,##0.00;-#,##0.00"))</f>
        <v>-</v>
      </c>
      <c r="D34" s="54"/>
      <c r="F34" s="26" t="str">
        <f>IF(Settings!$H$15="","",Settings!$H$15)</f>
        <v>New York</v>
      </c>
      <c r="G34" s="27">
        <f>IF(F34="","",COUNTIFS(Journal!$F$6:$F$255,F34,Journal!$T$6:$T$255,"?*"))</f>
        <v>0</v>
      </c>
      <c r="H34" s="28" t="str">
        <f>IF(OR(F34="",COUNTIFS(Journal!$F$6:$F$255,F34,Journal!$T$6:$T$255,"Win")+COUNTIFS(Journal!$F$6:$F$255,F34,Journal!$T$6:$T$255,"Loss")=0),"",COUNTIFS(Journal!$F$6:$F$255,F34,Journal!$T$6:$T$255,"Win")/(COUNTIFS(Journal!$F$6:$F$255,F34,Journal!$T$6:$T$255,"Win")+COUNTIFS(Journal!$F$6:$F$255,F34,Journal!$T$6:$T$255,"Loss")))</f>
        <v/>
      </c>
      <c r="I34" s="29" t="str">
        <f>IF(F34="","",IFERROR(AVERAGEIFS(Journal!$S$6:$S$255,Journal!$F$6:$F$255,F34),""))</f>
        <v/>
      </c>
      <c r="J34" s="29">
        <f>IF(F34="","",SUMIFS(Journal!$S$6:$S$255,Journal!$F$6:$F$255,F34))</f>
        <v>0</v>
      </c>
    </row>
    <row r="35" spans="2:10" x14ac:dyDescent="0.25">
      <c r="B35" s="44">
        <f>EDATE(Settings!$B$9,6)</f>
        <v>46478</v>
      </c>
      <c r="C35" s="53" t="str">
        <f>IF(COUNTIFS(Journal!$Z$6:$Z$255,B35,Journal!$T$6:$T$255,"?*")=0,"-",COUNTIFS(Journal!$Z$6:$Z$255,B35,Journal!$T$6:$T$255,"?*")&amp;" trades | "&amp;IF(COUNTIFS(Journal!$Z$6:$Z$255,B35,Journal!$T$6:$T$255,"Win")+COUNTIFS(Journal!$Z$6:$Z$255,B35,Journal!$T$6:$T$255,"Loss")=0,"n/a",TEXT(COUNTIFS(Journal!$Z$6:$Z$255,B35,Journal!$T$6:$T$255,"Win")/(COUNTIFS(Journal!$Z$6:$Z$255,B35,Journal!$T$6:$T$255,"Win")+COUNTIFS(Journal!$Z$6:$Z$255,B35,Journal!$T$6:$T$255,"Loss")),"0%"))&amp;" | "&amp;TEXT(SUMIFS(Journal!$S$6:$S$255,Journal!$Z$6:$Z$255,B35),"+0.00;-0.00")&amp;"R | "&amp;TEXT(SUMIFS(Journal!$M$6:$M$255,Journal!$Z$6:$Z$255,B35),"#,##0.00;-#,##0.00"))</f>
        <v>-</v>
      </c>
      <c r="D35" s="54"/>
      <c r="F35" s="26" t="str">
        <f>IF(Settings!$H$16="","",Settings!$H$16)</f>
        <v>London/NY overlap</v>
      </c>
      <c r="G35" s="27">
        <f>IF(F35="","",COUNTIFS(Journal!$F$6:$F$255,F35,Journal!$T$6:$T$255,"?*"))</f>
        <v>0</v>
      </c>
      <c r="H35" s="28" t="str">
        <f>IF(OR(F35="",COUNTIFS(Journal!$F$6:$F$255,F35,Journal!$T$6:$T$255,"Win")+COUNTIFS(Journal!$F$6:$F$255,F35,Journal!$T$6:$T$255,"Loss")=0),"",COUNTIFS(Journal!$F$6:$F$255,F35,Journal!$T$6:$T$255,"Win")/(COUNTIFS(Journal!$F$6:$F$255,F35,Journal!$T$6:$T$255,"Win")+COUNTIFS(Journal!$F$6:$F$255,F35,Journal!$T$6:$T$255,"Loss")))</f>
        <v/>
      </c>
      <c r="I35" s="29" t="str">
        <f>IF(F35="","",IFERROR(AVERAGEIFS(Journal!$S$6:$S$255,Journal!$F$6:$F$255,F35),""))</f>
        <v/>
      </c>
      <c r="J35" s="29">
        <f>IF(F35="","",SUMIFS(Journal!$S$6:$S$255,Journal!$F$6:$F$255,F35))</f>
        <v>0</v>
      </c>
    </row>
    <row r="36" spans="2:10" x14ac:dyDescent="0.25">
      <c r="B36" s="44">
        <f>EDATE(Settings!$B$9,7)</f>
        <v>46508</v>
      </c>
      <c r="C36" s="53" t="str">
        <f>IF(COUNTIFS(Journal!$Z$6:$Z$255,B36,Journal!$T$6:$T$255,"?*")=0,"-",COUNTIFS(Journal!$Z$6:$Z$255,B36,Journal!$T$6:$T$255,"?*")&amp;" trades | "&amp;IF(COUNTIFS(Journal!$Z$6:$Z$255,B36,Journal!$T$6:$T$255,"Win")+COUNTIFS(Journal!$Z$6:$Z$255,B36,Journal!$T$6:$T$255,"Loss")=0,"n/a",TEXT(COUNTIFS(Journal!$Z$6:$Z$255,B36,Journal!$T$6:$T$255,"Win")/(COUNTIFS(Journal!$Z$6:$Z$255,B36,Journal!$T$6:$T$255,"Win")+COUNTIFS(Journal!$Z$6:$Z$255,B36,Journal!$T$6:$T$255,"Loss")),"0%"))&amp;" | "&amp;TEXT(SUMIFS(Journal!$S$6:$S$255,Journal!$Z$6:$Z$255,B36),"+0.00;-0.00")&amp;"R | "&amp;TEXT(SUMIFS(Journal!$M$6:$M$255,Journal!$Z$6:$Z$255,B36),"#,##0.00;-#,##0.00"))</f>
        <v>-</v>
      </c>
      <c r="D36" s="54"/>
    </row>
    <row r="37" spans="2:10" x14ac:dyDescent="0.25">
      <c r="B37" s="44">
        <f>EDATE(Settings!$B$9,8)</f>
        <v>46539</v>
      </c>
      <c r="C37" s="53" t="str">
        <f>IF(COUNTIFS(Journal!$Z$6:$Z$255,B37,Journal!$T$6:$T$255,"?*")=0,"-",COUNTIFS(Journal!$Z$6:$Z$255,B37,Journal!$T$6:$T$255,"?*")&amp;" trades | "&amp;IF(COUNTIFS(Journal!$Z$6:$Z$255,B37,Journal!$T$6:$T$255,"Win")+COUNTIFS(Journal!$Z$6:$Z$255,B37,Journal!$T$6:$T$255,"Loss")=0,"n/a",TEXT(COUNTIFS(Journal!$Z$6:$Z$255,B37,Journal!$T$6:$T$255,"Win")/(COUNTIFS(Journal!$Z$6:$Z$255,B37,Journal!$T$6:$T$255,"Win")+COUNTIFS(Journal!$Z$6:$Z$255,B37,Journal!$T$6:$T$255,"Loss")),"0%"))&amp;" | "&amp;TEXT(SUMIFS(Journal!$S$6:$S$255,Journal!$Z$6:$Z$255,B37),"+0.00;-0.00")&amp;"R | "&amp;TEXT(SUMIFS(Journal!$M$6:$M$255,Journal!$Z$6:$Z$255,B37),"#,##0.00;-#,##0.00"))</f>
        <v>-</v>
      </c>
      <c r="D37" s="54"/>
      <c r="F37" s="22" t="s">
        <v>116</v>
      </c>
      <c r="G37" s="22" t="s">
        <v>71</v>
      </c>
      <c r="H37" s="22" t="s">
        <v>72</v>
      </c>
      <c r="I37" s="22" t="s">
        <v>73</v>
      </c>
      <c r="J37" s="22" t="s">
        <v>74</v>
      </c>
    </row>
    <row r="38" spans="2:10" x14ac:dyDescent="0.25">
      <c r="B38" s="44">
        <f>EDATE(Settings!$B$9,9)</f>
        <v>46569</v>
      </c>
      <c r="C38" s="53" t="str">
        <f>IF(COUNTIFS(Journal!$Z$6:$Z$255,B38,Journal!$T$6:$T$255,"?*")=0,"-",COUNTIFS(Journal!$Z$6:$Z$255,B38,Journal!$T$6:$T$255,"?*")&amp;" trades | "&amp;IF(COUNTIFS(Journal!$Z$6:$Z$255,B38,Journal!$T$6:$T$255,"Win")+COUNTIFS(Journal!$Z$6:$Z$255,B38,Journal!$T$6:$T$255,"Loss")=0,"n/a",TEXT(COUNTIFS(Journal!$Z$6:$Z$255,B38,Journal!$T$6:$T$255,"Win")/(COUNTIFS(Journal!$Z$6:$Z$255,B38,Journal!$T$6:$T$255,"Win")+COUNTIFS(Journal!$Z$6:$Z$255,B38,Journal!$T$6:$T$255,"Loss")),"0%"))&amp;" | "&amp;TEXT(SUMIFS(Journal!$S$6:$S$255,Journal!$Z$6:$Z$255,B38),"+0.00;-0.00")&amp;"R | "&amp;TEXT(SUMIFS(Journal!$M$6:$M$255,Journal!$Z$6:$Z$255,B38),"#,##0.00;-#,##0.00"))</f>
        <v>-</v>
      </c>
      <c r="D38" s="54"/>
      <c r="F38" s="26" t="str">
        <f>IF(Settings!$I$13="","",Settings!$I$13)</f>
        <v>Long</v>
      </c>
      <c r="G38" s="27">
        <f>IF(F38="","",COUNTIFS(Journal!$D$6:$D$255,F38,Journal!$T$6:$T$255,"?*"))</f>
        <v>0</v>
      </c>
      <c r="H38" s="28" t="str">
        <f>IF(OR(F38="",COUNTIFS(Journal!$D$6:$D$255,F38,Journal!$T$6:$T$255,"Win")+COUNTIFS(Journal!$D$6:$D$255,F38,Journal!$T$6:$T$255,"Loss")=0),"",COUNTIFS(Journal!$D$6:$D$255,F38,Journal!$T$6:$T$255,"Win")/(COUNTIFS(Journal!$D$6:$D$255,F38,Journal!$T$6:$T$255,"Win")+COUNTIFS(Journal!$D$6:$D$255,F38,Journal!$T$6:$T$255,"Loss")))</f>
        <v/>
      </c>
      <c r="I38" s="29" t="str">
        <f>IF(F38="","",IFERROR(AVERAGEIFS(Journal!$S$6:$S$255,Journal!$D$6:$D$255,F38),""))</f>
        <v/>
      </c>
      <c r="J38" s="29">
        <f>IF(F38="","",SUMIFS(Journal!$S$6:$S$255,Journal!$D$6:$D$255,F38))</f>
        <v>0</v>
      </c>
    </row>
    <row r="39" spans="2:10" x14ac:dyDescent="0.25">
      <c r="B39" s="44">
        <f>EDATE(Settings!$B$9,10)</f>
        <v>46600</v>
      </c>
      <c r="C39" s="53" t="str">
        <f>IF(COUNTIFS(Journal!$Z$6:$Z$255,B39,Journal!$T$6:$T$255,"?*")=0,"-",COUNTIFS(Journal!$Z$6:$Z$255,B39,Journal!$T$6:$T$255,"?*")&amp;" trades | "&amp;IF(COUNTIFS(Journal!$Z$6:$Z$255,B39,Journal!$T$6:$T$255,"Win")+COUNTIFS(Journal!$Z$6:$Z$255,B39,Journal!$T$6:$T$255,"Loss")=0,"n/a",TEXT(COUNTIFS(Journal!$Z$6:$Z$255,B39,Journal!$T$6:$T$255,"Win")/(COUNTIFS(Journal!$Z$6:$Z$255,B39,Journal!$T$6:$T$255,"Win")+COUNTIFS(Journal!$Z$6:$Z$255,B39,Journal!$T$6:$T$255,"Loss")),"0%"))&amp;" | "&amp;TEXT(SUMIFS(Journal!$S$6:$S$255,Journal!$Z$6:$Z$255,B39),"+0.00;-0.00")&amp;"R | "&amp;TEXT(SUMIFS(Journal!$M$6:$M$255,Journal!$Z$6:$Z$255,B39),"#,##0.00;-#,##0.00"))</f>
        <v>-</v>
      </c>
      <c r="D39" s="54"/>
      <c r="F39" s="26" t="str">
        <f>IF(Settings!$I$14="","",Settings!$I$14)</f>
        <v>Short</v>
      </c>
      <c r="G39" s="27">
        <f>IF(F39="","",COUNTIFS(Journal!$D$6:$D$255,F39,Journal!$T$6:$T$255,"?*"))</f>
        <v>0</v>
      </c>
      <c r="H39" s="28" t="str">
        <f>IF(OR(F39="",COUNTIFS(Journal!$D$6:$D$255,F39,Journal!$T$6:$T$255,"Win")+COUNTIFS(Journal!$D$6:$D$255,F39,Journal!$T$6:$T$255,"Loss")=0),"",COUNTIFS(Journal!$D$6:$D$255,F39,Journal!$T$6:$T$255,"Win")/(COUNTIFS(Journal!$D$6:$D$255,F39,Journal!$T$6:$T$255,"Win")+COUNTIFS(Journal!$D$6:$D$255,F39,Journal!$T$6:$T$255,"Loss")))</f>
        <v/>
      </c>
      <c r="I39" s="29" t="str">
        <f>IF(F39="","",IFERROR(AVERAGEIFS(Journal!$S$6:$S$255,Journal!$D$6:$D$255,F39),""))</f>
        <v/>
      </c>
      <c r="J39" s="29">
        <f>IF(F39="","",SUMIFS(Journal!$S$6:$S$255,Journal!$D$6:$D$255,F39))</f>
        <v>0</v>
      </c>
    </row>
    <row r="40" spans="2:10" x14ac:dyDescent="0.25">
      <c r="B40" s="44">
        <f>EDATE(Settings!$B$9,11)</f>
        <v>46631</v>
      </c>
      <c r="C40" s="53" t="str">
        <f>IF(COUNTIFS(Journal!$Z$6:$Z$255,B40,Journal!$T$6:$T$255,"?*")=0,"-",COUNTIFS(Journal!$Z$6:$Z$255,B40,Journal!$T$6:$T$255,"?*")&amp;" trades | "&amp;IF(COUNTIFS(Journal!$Z$6:$Z$255,B40,Journal!$T$6:$T$255,"Win")+COUNTIFS(Journal!$Z$6:$Z$255,B40,Journal!$T$6:$T$255,"Loss")=0,"n/a",TEXT(COUNTIFS(Journal!$Z$6:$Z$255,B40,Journal!$T$6:$T$255,"Win")/(COUNTIFS(Journal!$Z$6:$Z$255,B40,Journal!$T$6:$T$255,"Win")+COUNTIFS(Journal!$Z$6:$Z$255,B40,Journal!$T$6:$T$255,"Loss")),"0%"))&amp;" | "&amp;TEXT(SUMIFS(Journal!$S$6:$S$255,Journal!$Z$6:$Z$255,B40),"+0.00;-0.00")&amp;"R | "&amp;TEXT(SUMIFS(Journal!$M$6:$M$255,Journal!$Z$6:$Z$255,B40),"#,##0.00;-#,##0.00"))</f>
        <v>-</v>
      </c>
      <c r="D40" s="54"/>
    </row>
    <row r="42" spans="2:10" x14ac:dyDescent="0.25">
      <c r="B42" s="4" t="s">
        <v>117</v>
      </c>
    </row>
    <row r="60" spans="2:2" x14ac:dyDescent="0.25">
      <c r="B60" s="5" t="s">
        <v>18</v>
      </c>
    </row>
  </sheetData>
  <mergeCells count="14">
    <mergeCell ref="C40:D40"/>
    <mergeCell ref="C31:D31"/>
    <mergeCell ref="C39:D39"/>
    <mergeCell ref="C35:D35"/>
    <mergeCell ref="C38:D38"/>
    <mergeCell ref="C33:D33"/>
    <mergeCell ref="A1:L1"/>
    <mergeCell ref="C37:D37"/>
    <mergeCell ref="C36:D36"/>
    <mergeCell ref="C34:D34"/>
    <mergeCell ref="A2:L2"/>
    <mergeCell ref="C29:D29"/>
    <mergeCell ref="C30:D30"/>
    <mergeCell ref="C32:D32"/>
  </mergeCells>
  <pageMargins left="0.75" right="0.75" top="1" bottom="1" header="0.5" footer="0.5"/>
  <pageSetup scale="5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2"/>
  <sheetViews>
    <sheetView showGridLines="0" workbookViewId="0">
      <selection sqref="A1:I1"/>
    </sheetView>
  </sheetViews>
  <sheetFormatPr defaultRowHeight="15" x14ac:dyDescent="0.25"/>
  <cols>
    <col min="1" max="1" width="24" customWidth="1"/>
    <col min="2" max="2" width="14" customWidth="1"/>
    <col min="3" max="3" width="70" customWidth="1"/>
    <col min="5" max="9" width="24" customWidth="1"/>
  </cols>
  <sheetData>
    <row r="1" spans="1:9" ht="30" customHeight="1" x14ac:dyDescent="0.25">
      <c r="A1" s="49" t="s">
        <v>118</v>
      </c>
      <c r="B1" s="50"/>
      <c r="C1" s="50"/>
      <c r="D1" s="50"/>
      <c r="E1" s="50"/>
      <c r="F1" s="50"/>
      <c r="G1" s="50"/>
      <c r="H1" s="50"/>
      <c r="I1" s="50"/>
    </row>
    <row r="2" spans="1:9" ht="30" customHeight="1" x14ac:dyDescent="0.25">
      <c r="A2" s="51" t="s">
        <v>119</v>
      </c>
      <c r="B2" s="50"/>
      <c r="C2" s="50"/>
      <c r="D2" s="50"/>
      <c r="E2" s="50"/>
      <c r="F2" s="50"/>
      <c r="G2" s="50"/>
      <c r="H2" s="50"/>
      <c r="I2" s="50"/>
    </row>
    <row r="3" spans="1:9" ht="3.95" customHeight="1" x14ac:dyDescent="0.25">
      <c r="A3" s="1"/>
      <c r="B3" s="1"/>
      <c r="C3" s="1"/>
      <c r="D3" s="1"/>
      <c r="E3" s="1"/>
      <c r="F3" s="1"/>
      <c r="G3" s="1"/>
      <c r="H3" s="1"/>
      <c r="I3" s="1"/>
    </row>
    <row r="5" spans="1:9" x14ac:dyDescent="0.25">
      <c r="A5" s="22" t="s">
        <v>120</v>
      </c>
      <c r="B5" s="22" t="s">
        <v>68</v>
      </c>
      <c r="C5" s="22" t="s">
        <v>121</v>
      </c>
    </row>
    <row r="6" spans="1:9" x14ac:dyDescent="0.25">
      <c r="A6" s="45" t="s">
        <v>122</v>
      </c>
      <c r="B6" s="13">
        <v>10000</v>
      </c>
      <c r="C6" s="46" t="s">
        <v>123</v>
      </c>
    </row>
    <row r="7" spans="1:9" x14ac:dyDescent="0.25">
      <c r="A7" s="45" t="s">
        <v>124</v>
      </c>
      <c r="B7" s="10" t="s">
        <v>125</v>
      </c>
      <c r="C7" s="46" t="s">
        <v>126</v>
      </c>
    </row>
    <row r="8" spans="1:9" x14ac:dyDescent="0.25">
      <c r="A8" s="45" t="s">
        <v>127</v>
      </c>
      <c r="B8" s="12">
        <v>0.1</v>
      </c>
      <c r="C8" s="46" t="s">
        <v>128</v>
      </c>
    </row>
    <row r="9" spans="1:9" x14ac:dyDescent="0.25">
      <c r="A9" s="45" t="s">
        <v>129</v>
      </c>
      <c r="B9" s="47">
        <v>46296</v>
      </c>
      <c r="C9" s="46" t="s">
        <v>130</v>
      </c>
    </row>
    <row r="12" spans="1:9" x14ac:dyDescent="0.25">
      <c r="A12" s="45" t="s">
        <v>131</v>
      </c>
      <c r="E12" s="22" t="s">
        <v>132</v>
      </c>
      <c r="F12" s="22" t="s">
        <v>133</v>
      </c>
      <c r="G12" s="22" t="s">
        <v>134</v>
      </c>
      <c r="H12" s="22" t="s">
        <v>135</v>
      </c>
      <c r="I12" s="22" t="s">
        <v>136</v>
      </c>
    </row>
    <row r="13" spans="1:9" ht="45" x14ac:dyDescent="0.25">
      <c r="A13" s="48" t="s">
        <v>137</v>
      </c>
      <c r="E13" s="10" t="s">
        <v>49</v>
      </c>
      <c r="F13" s="10" t="s">
        <v>51</v>
      </c>
      <c r="G13" s="10" t="s">
        <v>52</v>
      </c>
      <c r="H13" s="10" t="s">
        <v>59</v>
      </c>
      <c r="I13" s="10" t="s">
        <v>48</v>
      </c>
    </row>
    <row r="14" spans="1:9" x14ac:dyDescent="0.25">
      <c r="E14" s="10" t="s">
        <v>62</v>
      </c>
      <c r="F14" s="10" t="s">
        <v>56</v>
      </c>
      <c r="G14" s="10" t="s">
        <v>64</v>
      </c>
      <c r="H14" s="10" t="s">
        <v>50</v>
      </c>
      <c r="I14" s="10" t="s">
        <v>53</v>
      </c>
    </row>
    <row r="15" spans="1:9" x14ac:dyDescent="0.25">
      <c r="E15" s="10" t="s">
        <v>58</v>
      </c>
      <c r="F15" s="10" t="s">
        <v>138</v>
      </c>
      <c r="G15" s="10" t="s">
        <v>57</v>
      </c>
      <c r="H15" s="10" t="s">
        <v>55</v>
      </c>
    </row>
    <row r="16" spans="1:9" x14ac:dyDescent="0.25">
      <c r="E16" s="10" t="s">
        <v>139</v>
      </c>
      <c r="F16" s="10" t="s">
        <v>60</v>
      </c>
      <c r="G16" s="10" t="s">
        <v>61</v>
      </c>
      <c r="H16" s="10" t="s">
        <v>63</v>
      </c>
    </row>
    <row r="17" spans="1:7" x14ac:dyDescent="0.25">
      <c r="E17" s="10" t="s">
        <v>54</v>
      </c>
      <c r="F17" s="10" t="s">
        <v>140</v>
      </c>
      <c r="G17" s="10" t="s">
        <v>141</v>
      </c>
    </row>
    <row r="18" spans="1:7" x14ac:dyDescent="0.25">
      <c r="E18" s="10" t="s">
        <v>142</v>
      </c>
      <c r="F18" s="10" t="s">
        <v>143</v>
      </c>
      <c r="G18" s="10" t="s">
        <v>144</v>
      </c>
    </row>
    <row r="19" spans="1:7" x14ac:dyDescent="0.25">
      <c r="E19" s="10" t="s">
        <v>145</v>
      </c>
      <c r="F19" s="10" t="s">
        <v>146</v>
      </c>
      <c r="G19" s="10" t="s">
        <v>147</v>
      </c>
    </row>
    <row r="20" spans="1:7" x14ac:dyDescent="0.25">
      <c r="E20" s="10"/>
      <c r="F20" s="10" t="s">
        <v>148</v>
      </c>
      <c r="G20" s="10"/>
    </row>
    <row r="21" spans="1:7" x14ac:dyDescent="0.25">
      <c r="E21" s="10"/>
      <c r="F21" s="10" t="s">
        <v>149</v>
      </c>
    </row>
    <row r="22" spans="1:7" x14ac:dyDescent="0.25">
      <c r="E22" s="10"/>
      <c r="F22" s="10" t="s">
        <v>150</v>
      </c>
    </row>
    <row r="23" spans="1:7" x14ac:dyDescent="0.25">
      <c r="F23" s="10" t="s">
        <v>151</v>
      </c>
    </row>
    <row r="24" spans="1:7" x14ac:dyDescent="0.25">
      <c r="F24" s="10"/>
    </row>
    <row r="32" spans="1:7" x14ac:dyDescent="0.25">
      <c r="A32" s="5" t="s">
        <v>18</v>
      </c>
    </row>
  </sheetData>
  <mergeCells count="2">
    <mergeCell ref="A1:I1"/>
    <mergeCell ref="A2:I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How to use</vt:lpstr>
      <vt:lpstr>Journal</vt:lpstr>
      <vt:lpstr>Stats</vt:lpstr>
      <vt:lpstr>Settings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Govind Thanabalasingam</cp:lastModifiedBy>
  <cp:lastPrinted>2026-09-27T14:50:45Z</cp:lastPrinted>
  <dcterms:created xsi:type="dcterms:W3CDTF">2026-09-27T14:50:36Z</dcterms:created>
  <dcterms:modified xsi:type="dcterms:W3CDTF">2026-09-27T14:51:21Z</dcterms:modified>
</cp:coreProperties>
</file>